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Volumes/TRANSCEND/ANNA /"/>
    </mc:Choice>
  </mc:AlternateContent>
  <xr:revisionPtr revIDLastSave="0" documentId="13_ncr:1_{64C29947-4DB7-A440-8879-9876CEC27AAC}" xr6:coauthVersionLast="47" xr6:coauthVersionMax="47" xr10:uidLastSave="{00000000-0000-0000-0000-000000000000}"/>
  <bookViews>
    <workbookView xWindow="0" yWindow="840" windowWidth="28800" windowHeight="17500" firstSheet="4" activeTab="8" xr2:uid="{00000000-000D-0000-FFFF-FFFF00000000}"/>
  </bookViews>
  <sheets>
    <sheet name="Sum_Vanta" sheetId="7" r:id="rId1"/>
    <sheet name="Set 1" sheetId="6" r:id="rId2"/>
    <sheet name="Set 2" sheetId="5" r:id="rId3"/>
    <sheet name="Set 3" sheetId="4" r:id="rId4"/>
    <sheet name="Set 4" sheetId="1" r:id="rId5"/>
    <sheet name="Set 5" sheetId="2" r:id="rId6"/>
    <sheet name="Set 6" sheetId="3" r:id="rId7"/>
    <sheet name="XRF_BL1.1W" sheetId="9" r:id="rId8"/>
    <sheet name="Weight gold" sheetId="10" r:id="rId9"/>
    <sheet name="Sheet1" sheetId="11" r:id="rId10"/>
  </sheets>
  <definedNames>
    <definedName name="_xlnm._FilterDatabase" localSheetId="1" hidden="1">'Set 1'!$B$11:$C$12</definedName>
    <definedName name="_xlnm._FilterDatabase" localSheetId="2" hidden="1">'Set 2'!$B$16:$C$16</definedName>
    <definedName name="_xlnm._FilterDatabase" localSheetId="4" hidden="1">'Set 4'!$B$2:$C$2</definedName>
    <definedName name="_xlnm._FilterDatabase" localSheetId="5" hidden="1">'Set 5'!$B$14:$C$14</definedName>
    <definedName name="_xlnm._FilterDatabase" localSheetId="0" hidden="1">Sum_Vanta!$AH$4:$AJ$4</definedName>
    <definedName name="_xlnm._FilterDatabase" localSheetId="8" hidden="1">'Weight gold'!$AG$2:$AK$2</definedName>
    <definedName name="_xlchart.v1.0" hidden="1">Sheet1!$A$3:$A$53</definedName>
    <definedName name="_xlchart.v1.1" hidden="1">Sheet1!$B$3:$B$53</definedName>
    <definedName name="_xlchart.v1.10" hidden="1">Sheet1!$I$3:$I$53</definedName>
    <definedName name="_xlchart.v1.11" hidden="1">Sheet1!$J$3:$J$53</definedName>
    <definedName name="_xlchart.v1.12" hidden="1">Sheet1!$K$3:$K$53</definedName>
    <definedName name="_xlchart.v1.13" hidden="1">Sheet1!$L$3:$L$53</definedName>
    <definedName name="_xlchart.v1.14" hidden="1">Sheet1!$M$3:$M$53</definedName>
    <definedName name="_xlchart.v1.15" hidden="1">Sheet1!$N$3:$N$53</definedName>
    <definedName name="_xlchart.v1.16" hidden="1">Sheet1!$O$3:$O$53</definedName>
    <definedName name="_xlchart.v1.17" hidden="1">Sheet1!$P$3:$P$53</definedName>
    <definedName name="_xlchart.v1.18" hidden="1">Sheet1!$Q$3:$Q$53</definedName>
    <definedName name="_xlchart.v1.19" hidden="1">Sheet1!$R$3:$R$53</definedName>
    <definedName name="_xlchart.v1.2" hidden="1">Sheet1!$C$3:$C$53</definedName>
    <definedName name="_xlchart.v1.20" hidden="1">Sheet1!$S$3:$S$53</definedName>
    <definedName name="_xlchart.v1.3" hidden="1">Sheet1!$D$3:$D$53</definedName>
    <definedName name="_xlchart.v1.4" hidden="1">Sheet1!$E$3:$E$53</definedName>
    <definedName name="_xlchart.v1.5" hidden="1">Sheet1!$F$3:$F$15</definedName>
    <definedName name="_xlchart.v1.6" hidden="1">Sheet1!$F$3:$F$53</definedName>
    <definedName name="_xlchart.v1.7" hidden="1">Sheet1!$G$3:$G$53</definedName>
    <definedName name="_xlchart.v1.8" hidden="1">Sheet1!$H$3:$H$53</definedName>
    <definedName name="_xlchart.v1.9" hidden="1">Sheet1!$I$2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6" i="10" l="1"/>
  <c r="AD26" i="10"/>
  <c r="AC27" i="10"/>
  <c r="AD27" i="10"/>
  <c r="AB27" i="10"/>
  <c r="AB26" i="10"/>
  <c r="AB29" i="10" s="1"/>
  <c r="F101" i="10"/>
  <c r="P100" i="10"/>
  <c r="Q100" i="10" s="1"/>
  <c r="E100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05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81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49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32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3" i="10"/>
  <c r="V5" i="7"/>
  <c r="U110" i="10"/>
  <c r="V110" i="10" s="1"/>
  <c r="U111" i="10"/>
  <c r="V111" i="10" s="1"/>
  <c r="U113" i="10"/>
  <c r="V113" i="10" s="1"/>
  <c r="U117" i="10"/>
  <c r="V117" i="10" s="1"/>
  <c r="U122" i="10"/>
  <c r="V122" i="10" s="1"/>
  <c r="U128" i="10"/>
  <c r="V128" i="10" s="1"/>
  <c r="U129" i="10"/>
  <c r="V129" i="10" s="1"/>
  <c r="U131" i="10"/>
  <c r="V131" i="10" s="1"/>
  <c r="U135" i="10"/>
  <c r="V135" i="10" s="1"/>
  <c r="U140" i="10"/>
  <c r="V140" i="10" s="1"/>
  <c r="U146" i="10"/>
  <c r="V146" i="10" s="1"/>
  <c r="U147" i="10"/>
  <c r="V147" i="10" s="1"/>
  <c r="U149" i="10"/>
  <c r="V149" i="10" s="1"/>
  <c r="U153" i="10"/>
  <c r="V153" i="10" s="1"/>
  <c r="U105" i="10"/>
  <c r="V105" i="10" s="1"/>
  <c r="U83" i="10"/>
  <c r="V83" i="10" s="1"/>
  <c r="U89" i="10"/>
  <c r="V89" i="10" s="1"/>
  <c r="U91" i="10"/>
  <c r="V91" i="10" s="1"/>
  <c r="U95" i="10"/>
  <c r="V95" i="10" s="1"/>
  <c r="U34" i="10"/>
  <c r="V34" i="10" s="1"/>
  <c r="U39" i="10"/>
  <c r="V39" i="10" s="1"/>
  <c r="U43" i="10"/>
  <c r="V43" i="10" s="1"/>
  <c r="S106" i="10"/>
  <c r="T106" i="10" s="1"/>
  <c r="S113" i="10"/>
  <c r="T113" i="10" s="1"/>
  <c r="S119" i="10"/>
  <c r="T119" i="10" s="1"/>
  <c r="S123" i="10"/>
  <c r="T123" i="10" s="1"/>
  <c r="S130" i="10"/>
  <c r="T130" i="10" s="1"/>
  <c r="S135" i="10"/>
  <c r="T135" i="10" s="1"/>
  <c r="S137" i="10"/>
  <c r="T137" i="10" s="1"/>
  <c r="S145" i="10"/>
  <c r="T145" i="10" s="1"/>
  <c r="S150" i="10"/>
  <c r="T150" i="10" s="1"/>
  <c r="S153" i="10"/>
  <c r="T153" i="10" s="1"/>
  <c r="F156" i="10"/>
  <c r="S83" i="10"/>
  <c r="T83" i="10" s="1"/>
  <c r="S90" i="10"/>
  <c r="T90" i="10" s="1"/>
  <c r="S92" i="10"/>
  <c r="T92" i="10" s="1"/>
  <c r="S71" i="10"/>
  <c r="T71" i="10" s="1"/>
  <c r="S49" i="10"/>
  <c r="T49" i="10" s="1"/>
  <c r="F77" i="10"/>
  <c r="F45" i="10"/>
  <c r="S34" i="10"/>
  <c r="T34" i="10" s="1"/>
  <c r="S41" i="10"/>
  <c r="T41" i="10" s="1"/>
  <c r="F25" i="10"/>
  <c r="R116" i="10"/>
  <c r="W116" i="10" s="1"/>
  <c r="X116" i="10" s="1"/>
  <c r="R126" i="10"/>
  <c r="W126" i="10" s="1"/>
  <c r="X126" i="10" s="1"/>
  <c r="R128" i="10"/>
  <c r="W128" i="10" s="1"/>
  <c r="X128" i="10" s="1"/>
  <c r="R140" i="10"/>
  <c r="W140" i="10" s="1"/>
  <c r="X140" i="10" s="1"/>
  <c r="R152" i="10"/>
  <c r="W152" i="10" s="1"/>
  <c r="X152" i="10" s="1"/>
  <c r="R105" i="10"/>
  <c r="W105" i="10" s="1"/>
  <c r="P155" i="10"/>
  <c r="Q155" i="10" s="1"/>
  <c r="P154" i="10"/>
  <c r="Q154" i="10" s="1"/>
  <c r="P153" i="10"/>
  <c r="Q153" i="10" s="1"/>
  <c r="P152" i="10"/>
  <c r="Q152" i="10" s="1"/>
  <c r="P151" i="10"/>
  <c r="Q151" i="10" s="1"/>
  <c r="P150" i="10"/>
  <c r="Q150" i="10" s="1"/>
  <c r="P149" i="10"/>
  <c r="Q149" i="10" s="1"/>
  <c r="P148" i="10"/>
  <c r="Q148" i="10" s="1"/>
  <c r="P147" i="10"/>
  <c r="Q147" i="10" s="1"/>
  <c r="P146" i="10"/>
  <c r="Q146" i="10" s="1"/>
  <c r="P145" i="10"/>
  <c r="Q145" i="10" s="1"/>
  <c r="P144" i="10"/>
  <c r="Q144" i="10" s="1"/>
  <c r="P143" i="10"/>
  <c r="Q143" i="10" s="1"/>
  <c r="P142" i="10"/>
  <c r="Q142" i="10" s="1"/>
  <c r="P141" i="10"/>
  <c r="Q141" i="10" s="1"/>
  <c r="P140" i="10"/>
  <c r="Q140" i="10" s="1"/>
  <c r="P139" i="10"/>
  <c r="Q139" i="10" s="1"/>
  <c r="P138" i="10"/>
  <c r="Q138" i="10" s="1"/>
  <c r="P137" i="10"/>
  <c r="Q137" i="10" s="1"/>
  <c r="P136" i="10"/>
  <c r="Q136" i="10" s="1"/>
  <c r="P135" i="10"/>
  <c r="Q135" i="10" s="1"/>
  <c r="P134" i="10"/>
  <c r="Q134" i="10" s="1"/>
  <c r="P133" i="10"/>
  <c r="Q133" i="10" s="1"/>
  <c r="P132" i="10"/>
  <c r="Q132" i="10" s="1"/>
  <c r="P131" i="10"/>
  <c r="Q131" i="10" s="1"/>
  <c r="P130" i="10"/>
  <c r="Q130" i="10" s="1"/>
  <c r="P129" i="10"/>
  <c r="Q129" i="10" s="1"/>
  <c r="P128" i="10"/>
  <c r="Q128" i="10" s="1"/>
  <c r="P127" i="10"/>
  <c r="Q127" i="10" s="1"/>
  <c r="P126" i="10"/>
  <c r="Q126" i="10" s="1"/>
  <c r="P125" i="10"/>
  <c r="Q125" i="10" s="1"/>
  <c r="P124" i="10"/>
  <c r="Q124" i="10" s="1"/>
  <c r="P123" i="10"/>
  <c r="Q123" i="10" s="1"/>
  <c r="P122" i="10"/>
  <c r="Q122" i="10" s="1"/>
  <c r="P121" i="10"/>
  <c r="Q121" i="10" s="1"/>
  <c r="P120" i="10"/>
  <c r="Q120" i="10" s="1"/>
  <c r="P119" i="10"/>
  <c r="Q119" i="10" s="1"/>
  <c r="P118" i="10"/>
  <c r="Q118" i="10" s="1"/>
  <c r="P117" i="10"/>
  <c r="Q117" i="10" s="1"/>
  <c r="P116" i="10"/>
  <c r="Q116" i="10" s="1"/>
  <c r="P115" i="10"/>
  <c r="Q115" i="10" s="1"/>
  <c r="P114" i="10"/>
  <c r="Q114" i="10" s="1"/>
  <c r="P113" i="10"/>
  <c r="Q113" i="10" s="1"/>
  <c r="P112" i="10"/>
  <c r="Q112" i="10" s="1"/>
  <c r="P111" i="10"/>
  <c r="Q111" i="10" s="1"/>
  <c r="P110" i="10"/>
  <c r="Q110" i="10" s="1"/>
  <c r="P109" i="10"/>
  <c r="Q109" i="10" s="1"/>
  <c r="P108" i="10"/>
  <c r="Q108" i="10" s="1"/>
  <c r="P107" i="10"/>
  <c r="Q107" i="10" s="1"/>
  <c r="P106" i="10"/>
  <c r="Q106" i="10" s="1"/>
  <c r="P105" i="10"/>
  <c r="Q105" i="10" s="1"/>
  <c r="P99" i="10"/>
  <c r="Q99" i="10" s="1"/>
  <c r="P98" i="10"/>
  <c r="Q98" i="10" s="1"/>
  <c r="P97" i="10"/>
  <c r="Q97" i="10" s="1"/>
  <c r="P96" i="10"/>
  <c r="Q96" i="10" s="1"/>
  <c r="P95" i="10"/>
  <c r="Q95" i="10" s="1"/>
  <c r="P94" i="10"/>
  <c r="Q94" i="10" s="1"/>
  <c r="P93" i="10"/>
  <c r="Q93" i="10" s="1"/>
  <c r="P92" i="10"/>
  <c r="Q92" i="10" s="1"/>
  <c r="P91" i="10"/>
  <c r="Q91" i="10" s="1"/>
  <c r="P90" i="10"/>
  <c r="Q90" i="10" s="1"/>
  <c r="P89" i="10"/>
  <c r="Q89" i="10" s="1"/>
  <c r="P88" i="10"/>
  <c r="Q88" i="10" s="1"/>
  <c r="P87" i="10"/>
  <c r="Q87" i="10" s="1"/>
  <c r="P86" i="10"/>
  <c r="Q86" i="10" s="1"/>
  <c r="P85" i="10"/>
  <c r="Q85" i="10" s="1"/>
  <c r="P84" i="10"/>
  <c r="Q84" i="10" s="1"/>
  <c r="P83" i="10"/>
  <c r="Q83" i="10" s="1"/>
  <c r="P82" i="10"/>
  <c r="Q82" i="10" s="1"/>
  <c r="P81" i="10"/>
  <c r="Q81" i="10" s="1"/>
  <c r="P76" i="10"/>
  <c r="Q76" i="10" s="1"/>
  <c r="P75" i="10"/>
  <c r="Q75" i="10" s="1"/>
  <c r="P74" i="10"/>
  <c r="Q74" i="10" s="1"/>
  <c r="P73" i="10"/>
  <c r="Q73" i="10" s="1"/>
  <c r="P72" i="10"/>
  <c r="Q72" i="10" s="1"/>
  <c r="P71" i="10"/>
  <c r="Q71" i="10" s="1"/>
  <c r="P70" i="10"/>
  <c r="Q70" i="10" s="1"/>
  <c r="P69" i="10"/>
  <c r="Q69" i="10" s="1"/>
  <c r="P68" i="10"/>
  <c r="Q68" i="10" s="1"/>
  <c r="P67" i="10"/>
  <c r="Q67" i="10" s="1"/>
  <c r="P66" i="10"/>
  <c r="Q66" i="10" s="1"/>
  <c r="P65" i="10"/>
  <c r="Q65" i="10" s="1"/>
  <c r="P64" i="10"/>
  <c r="Q64" i="10" s="1"/>
  <c r="P63" i="10"/>
  <c r="Q63" i="10" s="1"/>
  <c r="P62" i="10"/>
  <c r="Q62" i="10" s="1"/>
  <c r="P61" i="10"/>
  <c r="Q61" i="10" s="1"/>
  <c r="P60" i="10"/>
  <c r="Q60" i="10" s="1"/>
  <c r="P59" i="10"/>
  <c r="Q59" i="10" s="1"/>
  <c r="P58" i="10"/>
  <c r="Q58" i="10" s="1"/>
  <c r="P57" i="10"/>
  <c r="Q57" i="10" s="1"/>
  <c r="P56" i="10"/>
  <c r="Q56" i="10" s="1"/>
  <c r="P55" i="10"/>
  <c r="Q55" i="10" s="1"/>
  <c r="P54" i="10"/>
  <c r="Q54" i="10" s="1"/>
  <c r="P53" i="10"/>
  <c r="Q53" i="10" s="1"/>
  <c r="P52" i="10"/>
  <c r="Q52" i="10" s="1"/>
  <c r="P51" i="10"/>
  <c r="Q51" i="10" s="1"/>
  <c r="P50" i="10"/>
  <c r="Q50" i="10" s="1"/>
  <c r="P49" i="10"/>
  <c r="Q49" i="10" s="1"/>
  <c r="R40" i="10"/>
  <c r="W40" i="10" s="1"/>
  <c r="X40" i="10" s="1"/>
  <c r="P44" i="10"/>
  <c r="Q44" i="10" s="1"/>
  <c r="P43" i="10"/>
  <c r="Q43" i="10" s="1"/>
  <c r="P42" i="10"/>
  <c r="Q42" i="10" s="1"/>
  <c r="P41" i="10"/>
  <c r="Q41" i="10" s="1"/>
  <c r="P40" i="10"/>
  <c r="Q40" i="10" s="1"/>
  <c r="P39" i="10"/>
  <c r="Q39" i="10" s="1"/>
  <c r="P38" i="10"/>
  <c r="Q38" i="10" s="1"/>
  <c r="P37" i="10"/>
  <c r="Q37" i="10" s="1"/>
  <c r="P36" i="10"/>
  <c r="Q36" i="10" s="1"/>
  <c r="P35" i="10"/>
  <c r="Q35" i="10" s="1"/>
  <c r="P34" i="10"/>
  <c r="Q34" i="10" s="1"/>
  <c r="P33" i="10"/>
  <c r="Q33" i="10" s="1"/>
  <c r="P32" i="10"/>
  <c r="Q32" i="10" s="1"/>
  <c r="P4" i="10"/>
  <c r="R4" i="10" s="1"/>
  <c r="W4" i="10" s="1"/>
  <c r="P5" i="10"/>
  <c r="Q5" i="10" s="1"/>
  <c r="P6" i="10"/>
  <c r="R6" i="10" s="1"/>
  <c r="W6" i="10" s="1"/>
  <c r="X6" i="10" s="1"/>
  <c r="P7" i="10"/>
  <c r="R7" i="10" s="1"/>
  <c r="W7" i="10" s="1"/>
  <c r="X7" i="10" s="1"/>
  <c r="P8" i="10"/>
  <c r="R8" i="10" s="1"/>
  <c r="W8" i="10" s="1"/>
  <c r="X8" i="10" s="1"/>
  <c r="P9" i="10"/>
  <c r="R9" i="10" s="1"/>
  <c r="W9" i="10" s="1"/>
  <c r="X9" i="10" s="1"/>
  <c r="P10" i="10"/>
  <c r="R10" i="10" s="1"/>
  <c r="W10" i="10" s="1"/>
  <c r="X10" i="10" s="1"/>
  <c r="P11" i="10"/>
  <c r="R11" i="10" s="1"/>
  <c r="W11" i="10" s="1"/>
  <c r="X11" i="10" s="1"/>
  <c r="P12" i="10"/>
  <c r="Q12" i="10" s="1"/>
  <c r="P13" i="10"/>
  <c r="R13" i="10" s="1"/>
  <c r="W13" i="10" s="1"/>
  <c r="X13" i="10" s="1"/>
  <c r="P14" i="10"/>
  <c r="R14" i="10" s="1"/>
  <c r="W14" i="10" s="1"/>
  <c r="X14" i="10" s="1"/>
  <c r="P15" i="10"/>
  <c r="R15" i="10" s="1"/>
  <c r="W15" i="10" s="1"/>
  <c r="X15" i="10" s="1"/>
  <c r="P16" i="10"/>
  <c r="R16" i="10" s="1"/>
  <c r="W16" i="10" s="1"/>
  <c r="X16" i="10" s="1"/>
  <c r="P17" i="10"/>
  <c r="Q17" i="10" s="1"/>
  <c r="P18" i="10"/>
  <c r="R18" i="10" s="1"/>
  <c r="W18" i="10" s="1"/>
  <c r="X18" i="10" s="1"/>
  <c r="P19" i="10"/>
  <c r="Q19" i="10" s="1"/>
  <c r="P20" i="10"/>
  <c r="R20" i="10" s="1"/>
  <c r="W20" i="10" s="1"/>
  <c r="X20" i="10" s="1"/>
  <c r="P21" i="10"/>
  <c r="R21" i="10" s="1"/>
  <c r="W21" i="10" s="1"/>
  <c r="X21" i="10" s="1"/>
  <c r="P22" i="10"/>
  <c r="R22" i="10" s="1"/>
  <c r="W22" i="10" s="1"/>
  <c r="X22" i="10" s="1"/>
  <c r="P23" i="10"/>
  <c r="R23" i="10" s="1"/>
  <c r="W23" i="10" s="1"/>
  <c r="X23" i="10" s="1"/>
  <c r="P24" i="10"/>
  <c r="R24" i="10" s="1"/>
  <c r="W24" i="10" s="1"/>
  <c r="X24" i="10" s="1"/>
  <c r="P3" i="10"/>
  <c r="R3" i="10" s="1"/>
  <c r="W3" i="10" s="1"/>
  <c r="Q8" i="10"/>
  <c r="Q7" i="10"/>
  <c r="Q6" i="10"/>
  <c r="U65" i="10" l="1"/>
  <c r="V65" i="10" s="1"/>
  <c r="U56" i="10"/>
  <c r="V56" i="10" s="1"/>
  <c r="S53" i="10"/>
  <c r="T53" i="10" s="1"/>
  <c r="S70" i="10"/>
  <c r="T70" i="10" s="1"/>
  <c r="S64" i="10"/>
  <c r="T64" i="10" s="1"/>
  <c r="S61" i="10"/>
  <c r="T61" i="10" s="1"/>
  <c r="U62" i="10"/>
  <c r="V62" i="10" s="1"/>
  <c r="S59" i="10"/>
  <c r="T59" i="10" s="1"/>
  <c r="S58" i="10"/>
  <c r="T58" i="10" s="1"/>
  <c r="S52" i="10"/>
  <c r="T52" i="10" s="1"/>
  <c r="S76" i="10"/>
  <c r="T76" i="10" s="1"/>
  <c r="R69" i="10"/>
  <c r="W69" i="10" s="1"/>
  <c r="X69" i="10" s="1"/>
  <c r="S73" i="10"/>
  <c r="T73" i="10" s="1"/>
  <c r="S65" i="10"/>
  <c r="T65" i="10" s="1"/>
  <c r="U74" i="10"/>
  <c r="V74" i="10" s="1"/>
  <c r="X105" i="10"/>
  <c r="X3" i="10"/>
  <c r="U120" i="10"/>
  <c r="V120" i="10" s="1"/>
  <c r="Q18" i="10"/>
  <c r="R42" i="10"/>
  <c r="W42" i="10" s="1"/>
  <c r="X42" i="10" s="1"/>
  <c r="R61" i="10"/>
  <c r="W61" i="10" s="1"/>
  <c r="X61" i="10" s="1"/>
  <c r="R81" i="10"/>
  <c r="W81" i="10" s="1"/>
  <c r="R149" i="10"/>
  <c r="W149" i="10" s="1"/>
  <c r="X149" i="10" s="1"/>
  <c r="R137" i="10"/>
  <c r="W137" i="10" s="1"/>
  <c r="X137" i="10" s="1"/>
  <c r="R125" i="10"/>
  <c r="W125" i="10" s="1"/>
  <c r="X125" i="10" s="1"/>
  <c r="R113" i="10"/>
  <c r="W113" i="10" s="1"/>
  <c r="X113" i="10" s="1"/>
  <c r="S37" i="10"/>
  <c r="T37" i="10" s="1"/>
  <c r="S96" i="10"/>
  <c r="T96" i="10" s="1"/>
  <c r="S88" i="10"/>
  <c r="T88" i="10" s="1"/>
  <c r="S148" i="10"/>
  <c r="T148" i="10" s="1"/>
  <c r="S141" i="10"/>
  <c r="T141" i="10" s="1"/>
  <c r="S133" i="10"/>
  <c r="T133" i="10" s="1"/>
  <c r="S126" i="10"/>
  <c r="T126" i="10" s="1"/>
  <c r="U36" i="10"/>
  <c r="V36" i="10" s="1"/>
  <c r="U72" i="10"/>
  <c r="V72" i="10" s="1"/>
  <c r="U61" i="10"/>
  <c r="V61" i="10" s="1"/>
  <c r="U54" i="10"/>
  <c r="V54" i="10" s="1"/>
  <c r="U145" i="10"/>
  <c r="V145" i="10" s="1"/>
  <c r="U127" i="10"/>
  <c r="V127" i="10" s="1"/>
  <c r="U109" i="10"/>
  <c r="V109" i="10" s="1"/>
  <c r="U23" i="10"/>
  <c r="V23" i="10" s="1"/>
  <c r="U20" i="10"/>
  <c r="V20" i="10" s="1"/>
  <c r="U17" i="10"/>
  <c r="V17" i="10" s="1"/>
  <c r="U14" i="10"/>
  <c r="V14" i="10" s="1"/>
  <c r="U11" i="10"/>
  <c r="V11" i="10" s="1"/>
  <c r="U8" i="10"/>
  <c r="V8" i="10" s="1"/>
  <c r="U5" i="10"/>
  <c r="V5" i="10" s="1"/>
  <c r="R67" i="10"/>
  <c r="W67" i="10" s="1"/>
  <c r="X67" i="10" s="1"/>
  <c r="R138" i="10"/>
  <c r="W138" i="10" s="1"/>
  <c r="X138" i="10" s="1"/>
  <c r="U42" i="10"/>
  <c r="V42" i="10" s="1"/>
  <c r="U93" i="10"/>
  <c r="V93" i="10" s="1"/>
  <c r="R41" i="10"/>
  <c r="W41" i="10" s="1"/>
  <c r="X41" i="10" s="1"/>
  <c r="R60" i="10"/>
  <c r="W60" i="10" s="1"/>
  <c r="X60" i="10" s="1"/>
  <c r="R95" i="10"/>
  <c r="W95" i="10" s="1"/>
  <c r="X95" i="10" s="1"/>
  <c r="R148" i="10"/>
  <c r="W148" i="10" s="1"/>
  <c r="X148" i="10" s="1"/>
  <c r="R136" i="10"/>
  <c r="W136" i="10" s="1"/>
  <c r="X136" i="10" s="1"/>
  <c r="R124" i="10"/>
  <c r="W124" i="10" s="1"/>
  <c r="X124" i="10" s="1"/>
  <c r="R112" i="10"/>
  <c r="W112" i="10" s="1"/>
  <c r="X112" i="10" s="1"/>
  <c r="S43" i="10"/>
  <c r="T43" i="10" s="1"/>
  <c r="S75" i="10"/>
  <c r="T75" i="10" s="1"/>
  <c r="S69" i="10"/>
  <c r="T69" i="10" s="1"/>
  <c r="S63" i="10"/>
  <c r="T63" i="10" s="1"/>
  <c r="S57" i="10"/>
  <c r="T57" i="10" s="1"/>
  <c r="S51" i="10"/>
  <c r="T51" i="10" s="1"/>
  <c r="S95" i="10"/>
  <c r="T95" i="10" s="1"/>
  <c r="S87" i="10"/>
  <c r="T87" i="10" s="1"/>
  <c r="S155" i="10"/>
  <c r="T155" i="10" s="1"/>
  <c r="S140" i="10"/>
  <c r="T140" i="10" s="1"/>
  <c r="S125" i="10"/>
  <c r="T125" i="10" s="1"/>
  <c r="S118" i="10"/>
  <c r="T118" i="10" s="1"/>
  <c r="S111" i="10"/>
  <c r="T111" i="10" s="1"/>
  <c r="U41" i="10"/>
  <c r="V41" i="10" s="1"/>
  <c r="U68" i="10"/>
  <c r="V68" i="10" s="1"/>
  <c r="U50" i="10"/>
  <c r="V50" i="10" s="1"/>
  <c r="U81" i="10"/>
  <c r="U152" i="10"/>
  <c r="V152" i="10" s="1"/>
  <c r="U141" i="10"/>
  <c r="V141" i="10" s="1"/>
  <c r="U134" i="10"/>
  <c r="V134" i="10" s="1"/>
  <c r="U123" i="10"/>
  <c r="V123" i="10" s="1"/>
  <c r="U116" i="10"/>
  <c r="V116" i="10" s="1"/>
  <c r="R100" i="10"/>
  <c r="W100" i="10" s="1"/>
  <c r="X100" i="10" s="1"/>
  <c r="S44" i="10"/>
  <c r="T44" i="10" s="1"/>
  <c r="U138" i="10"/>
  <c r="V138" i="10" s="1"/>
  <c r="R57" i="10"/>
  <c r="W57" i="10" s="1"/>
  <c r="X57" i="10" s="1"/>
  <c r="R147" i="10"/>
  <c r="W147" i="10" s="1"/>
  <c r="X147" i="10" s="1"/>
  <c r="R135" i="10"/>
  <c r="W135" i="10" s="1"/>
  <c r="X135" i="10" s="1"/>
  <c r="R123" i="10"/>
  <c r="W123" i="10" s="1"/>
  <c r="X123" i="10" s="1"/>
  <c r="R111" i="10"/>
  <c r="W111" i="10" s="1"/>
  <c r="X111" i="10" s="1"/>
  <c r="S36" i="10"/>
  <c r="T36" i="10" s="1"/>
  <c r="S147" i="10"/>
  <c r="T147" i="10" s="1"/>
  <c r="S132" i="10"/>
  <c r="T132" i="10" s="1"/>
  <c r="S110" i="10"/>
  <c r="T110" i="10" s="1"/>
  <c r="U35" i="10"/>
  <c r="V35" i="10" s="1"/>
  <c r="U75" i="10"/>
  <c r="V75" i="10" s="1"/>
  <c r="U64" i="10"/>
  <c r="V64" i="10" s="1"/>
  <c r="U57" i="10"/>
  <c r="V57" i="10" s="1"/>
  <c r="U96" i="10"/>
  <c r="V96" i="10" s="1"/>
  <c r="U92" i="10"/>
  <c r="V92" i="10" s="1"/>
  <c r="U88" i="10"/>
  <c r="V88" i="10" s="1"/>
  <c r="U84" i="10"/>
  <c r="V84" i="10" s="1"/>
  <c r="U148" i="10"/>
  <c r="V148" i="10" s="1"/>
  <c r="U130" i="10"/>
  <c r="V130" i="10" s="1"/>
  <c r="U112" i="10"/>
  <c r="V112" i="10" s="1"/>
  <c r="S23" i="10"/>
  <c r="T23" i="10" s="1"/>
  <c r="S20" i="10"/>
  <c r="T20" i="10" s="1"/>
  <c r="S17" i="10"/>
  <c r="T17" i="10" s="1"/>
  <c r="S14" i="10"/>
  <c r="T14" i="10" s="1"/>
  <c r="S11" i="10"/>
  <c r="T11" i="10" s="1"/>
  <c r="S8" i="10"/>
  <c r="T8" i="10" s="1"/>
  <c r="S5" i="10"/>
  <c r="T5" i="10" s="1"/>
  <c r="R150" i="10"/>
  <c r="W150" i="10" s="1"/>
  <c r="X150" i="10" s="1"/>
  <c r="R114" i="10"/>
  <c r="W114" i="10" s="1"/>
  <c r="X114" i="10" s="1"/>
  <c r="S112" i="10"/>
  <c r="T112" i="10" s="1"/>
  <c r="U97" i="10"/>
  <c r="V97" i="10" s="1"/>
  <c r="U85" i="10"/>
  <c r="V85" i="10" s="1"/>
  <c r="R56" i="10"/>
  <c r="W56" i="10" s="1"/>
  <c r="X56" i="10" s="1"/>
  <c r="R146" i="10"/>
  <c r="W146" i="10" s="1"/>
  <c r="X146" i="10" s="1"/>
  <c r="R134" i="10"/>
  <c r="W134" i="10" s="1"/>
  <c r="X134" i="10" s="1"/>
  <c r="R122" i="10"/>
  <c r="W122" i="10" s="1"/>
  <c r="X122" i="10" s="1"/>
  <c r="R110" i="10"/>
  <c r="W110" i="10" s="1"/>
  <c r="X110" i="10" s="1"/>
  <c r="S42" i="10"/>
  <c r="T42" i="10" s="1"/>
  <c r="S74" i="10"/>
  <c r="T74" i="10" s="1"/>
  <c r="S68" i="10"/>
  <c r="T68" i="10" s="1"/>
  <c r="S62" i="10"/>
  <c r="T62" i="10" s="1"/>
  <c r="S56" i="10"/>
  <c r="T56" i="10" s="1"/>
  <c r="S50" i="10"/>
  <c r="T50" i="10" s="1"/>
  <c r="S94" i="10"/>
  <c r="T94" i="10" s="1"/>
  <c r="S86" i="10"/>
  <c r="T86" i="10" s="1"/>
  <c r="S154" i="10"/>
  <c r="T154" i="10" s="1"/>
  <c r="S146" i="10"/>
  <c r="T146" i="10" s="1"/>
  <c r="S139" i="10"/>
  <c r="T139" i="10" s="1"/>
  <c r="S131" i="10"/>
  <c r="T131" i="10" s="1"/>
  <c r="S124" i="10"/>
  <c r="T124" i="10" s="1"/>
  <c r="S117" i="10"/>
  <c r="T117" i="10" s="1"/>
  <c r="U40" i="10"/>
  <c r="V40" i="10" s="1"/>
  <c r="U71" i="10"/>
  <c r="V71" i="10" s="1"/>
  <c r="U53" i="10"/>
  <c r="V53" i="10" s="1"/>
  <c r="U155" i="10"/>
  <c r="V155" i="10" s="1"/>
  <c r="U144" i="10"/>
  <c r="V144" i="10" s="1"/>
  <c r="U137" i="10"/>
  <c r="V137" i="10" s="1"/>
  <c r="U126" i="10"/>
  <c r="V126" i="10" s="1"/>
  <c r="U119" i="10"/>
  <c r="V119" i="10" s="1"/>
  <c r="U108" i="10"/>
  <c r="V108" i="10" s="1"/>
  <c r="U100" i="10"/>
  <c r="V100" i="10" s="1"/>
  <c r="R17" i="10"/>
  <c r="R5" i="10"/>
  <c r="W5" i="10" s="1"/>
  <c r="X5" i="10" s="1"/>
  <c r="R55" i="10"/>
  <c r="W55" i="10" s="1"/>
  <c r="X55" i="10" s="1"/>
  <c r="R145" i="10"/>
  <c r="W145" i="10" s="1"/>
  <c r="X145" i="10" s="1"/>
  <c r="R133" i="10"/>
  <c r="W133" i="10" s="1"/>
  <c r="X133" i="10" s="1"/>
  <c r="R121" i="10"/>
  <c r="W121" i="10" s="1"/>
  <c r="X121" i="10" s="1"/>
  <c r="R109" i="10"/>
  <c r="W109" i="10" s="1"/>
  <c r="X109" i="10" s="1"/>
  <c r="S35" i="10"/>
  <c r="T35" i="10" s="1"/>
  <c r="S81" i="10"/>
  <c r="S93" i="10"/>
  <c r="T93" i="10" s="1"/>
  <c r="S138" i="10"/>
  <c r="T138" i="10" s="1"/>
  <c r="S116" i="10"/>
  <c r="T116" i="10" s="1"/>
  <c r="S109" i="10"/>
  <c r="T109" i="10" s="1"/>
  <c r="U67" i="10"/>
  <c r="V67" i="10" s="1"/>
  <c r="U60" i="10"/>
  <c r="V60" i="10" s="1"/>
  <c r="U76" i="10"/>
  <c r="V76" i="10" s="1"/>
  <c r="U151" i="10"/>
  <c r="V151" i="10" s="1"/>
  <c r="U133" i="10"/>
  <c r="V133" i="10" s="1"/>
  <c r="U115" i="10"/>
  <c r="V115" i="10" s="1"/>
  <c r="U22" i="10"/>
  <c r="V22" i="10" s="1"/>
  <c r="U19" i="10"/>
  <c r="V19" i="10" s="1"/>
  <c r="U16" i="10"/>
  <c r="V16" i="10" s="1"/>
  <c r="U13" i="10"/>
  <c r="V13" i="10" s="1"/>
  <c r="U10" i="10"/>
  <c r="V10" i="10" s="1"/>
  <c r="U7" i="10"/>
  <c r="V7" i="10" s="1"/>
  <c r="U4" i="10"/>
  <c r="V4" i="10" s="1"/>
  <c r="S100" i="10"/>
  <c r="T100" i="10" s="1"/>
  <c r="R132" i="10"/>
  <c r="W132" i="10" s="1"/>
  <c r="X132" i="10" s="1"/>
  <c r="R108" i="10"/>
  <c r="W108" i="10" s="1"/>
  <c r="X108" i="10" s="1"/>
  <c r="S67" i="10"/>
  <c r="T67" i="10" s="1"/>
  <c r="S55" i="10"/>
  <c r="T55" i="10" s="1"/>
  <c r="S85" i="10"/>
  <c r="T85" i="10" s="1"/>
  <c r="U99" i="10"/>
  <c r="V99" i="10" s="1"/>
  <c r="U87" i="10"/>
  <c r="V87" i="10" s="1"/>
  <c r="R155" i="10"/>
  <c r="W155" i="10" s="1"/>
  <c r="X155" i="10" s="1"/>
  <c r="R143" i="10"/>
  <c r="W143" i="10" s="1"/>
  <c r="X143" i="10" s="1"/>
  <c r="R131" i="10"/>
  <c r="W131" i="10" s="1"/>
  <c r="X131" i="10" s="1"/>
  <c r="R119" i="10"/>
  <c r="W119" i="10" s="1"/>
  <c r="X119" i="10" s="1"/>
  <c r="R107" i="10"/>
  <c r="W107" i="10" s="1"/>
  <c r="X107" i="10" s="1"/>
  <c r="S33" i="10"/>
  <c r="T33" i="10" s="1"/>
  <c r="S99" i="10"/>
  <c r="T99" i="10" s="1"/>
  <c r="S152" i="10"/>
  <c r="T152" i="10" s="1"/>
  <c r="S122" i="10"/>
  <c r="T122" i="10" s="1"/>
  <c r="S115" i="10"/>
  <c r="T115" i="10" s="1"/>
  <c r="S108" i="10"/>
  <c r="T108" i="10" s="1"/>
  <c r="U70" i="10"/>
  <c r="V70" i="10" s="1"/>
  <c r="U63" i="10"/>
  <c r="V63" i="10" s="1"/>
  <c r="U52" i="10"/>
  <c r="V52" i="10" s="1"/>
  <c r="U154" i="10"/>
  <c r="V154" i="10" s="1"/>
  <c r="U136" i="10"/>
  <c r="V136" i="10" s="1"/>
  <c r="U118" i="10"/>
  <c r="V118" i="10" s="1"/>
  <c r="S105" i="10"/>
  <c r="AB28" i="10"/>
  <c r="S22" i="10"/>
  <c r="T22" i="10" s="1"/>
  <c r="S19" i="10"/>
  <c r="T19" i="10" s="1"/>
  <c r="S16" i="10"/>
  <c r="T16" i="10" s="1"/>
  <c r="S13" i="10"/>
  <c r="T13" i="10" s="1"/>
  <c r="S10" i="10"/>
  <c r="T10" i="10" s="1"/>
  <c r="S7" i="10"/>
  <c r="T7" i="10" s="1"/>
  <c r="S4" i="10"/>
  <c r="T4" i="10" s="1"/>
  <c r="R73" i="10"/>
  <c r="W73" i="10" s="1"/>
  <c r="X73" i="10" s="1"/>
  <c r="R154" i="10"/>
  <c r="W154" i="10" s="1"/>
  <c r="X154" i="10" s="1"/>
  <c r="R142" i="10"/>
  <c r="W142" i="10" s="1"/>
  <c r="X142" i="10" s="1"/>
  <c r="R130" i="10"/>
  <c r="W130" i="10" s="1"/>
  <c r="X130" i="10" s="1"/>
  <c r="R118" i="10"/>
  <c r="W118" i="10" s="1"/>
  <c r="X118" i="10" s="1"/>
  <c r="R106" i="10"/>
  <c r="W106" i="10" s="1"/>
  <c r="X106" i="10" s="1"/>
  <c r="S40" i="10"/>
  <c r="T40" i="10" s="1"/>
  <c r="S72" i="10"/>
  <c r="T72" i="10" s="1"/>
  <c r="S66" i="10"/>
  <c r="T66" i="10" s="1"/>
  <c r="S60" i="10"/>
  <c r="T60" i="10" s="1"/>
  <c r="S54" i="10"/>
  <c r="T54" i="10" s="1"/>
  <c r="S91" i="10"/>
  <c r="T91" i="10" s="1"/>
  <c r="S84" i="10"/>
  <c r="T84" i="10" s="1"/>
  <c r="S144" i="10"/>
  <c r="T144" i="10" s="1"/>
  <c r="S136" i="10"/>
  <c r="T136" i="10" s="1"/>
  <c r="S129" i="10"/>
  <c r="T129" i="10" s="1"/>
  <c r="S107" i="10"/>
  <c r="T107" i="10" s="1"/>
  <c r="U44" i="10"/>
  <c r="V44" i="10" s="1"/>
  <c r="U33" i="10"/>
  <c r="V33" i="10" s="1"/>
  <c r="U59" i="10"/>
  <c r="V59" i="10" s="1"/>
  <c r="U150" i="10"/>
  <c r="V150" i="10" s="1"/>
  <c r="U143" i="10"/>
  <c r="V143" i="10" s="1"/>
  <c r="U132" i="10"/>
  <c r="V132" i="10" s="1"/>
  <c r="U125" i="10"/>
  <c r="V125" i="10" s="1"/>
  <c r="U114" i="10"/>
  <c r="V114" i="10" s="1"/>
  <c r="U107" i="10"/>
  <c r="V107" i="10" s="1"/>
  <c r="R19" i="10"/>
  <c r="R144" i="10"/>
  <c r="W144" i="10" s="1"/>
  <c r="X144" i="10" s="1"/>
  <c r="R120" i="10"/>
  <c r="W120" i="10" s="1"/>
  <c r="X120" i="10" s="1"/>
  <c r="R72" i="10"/>
  <c r="W72" i="10" s="1"/>
  <c r="X72" i="10" s="1"/>
  <c r="R153" i="10"/>
  <c r="W153" i="10" s="1"/>
  <c r="X153" i="10" s="1"/>
  <c r="R141" i="10"/>
  <c r="W141" i="10" s="1"/>
  <c r="X141" i="10" s="1"/>
  <c r="R129" i="10"/>
  <c r="W129" i="10" s="1"/>
  <c r="X129" i="10" s="1"/>
  <c r="R117" i="10"/>
  <c r="W117" i="10" s="1"/>
  <c r="X117" i="10" s="1"/>
  <c r="S39" i="10"/>
  <c r="T39" i="10" s="1"/>
  <c r="S98" i="10"/>
  <c r="T98" i="10" s="1"/>
  <c r="S151" i="10"/>
  <c r="T151" i="10" s="1"/>
  <c r="S143" i="10"/>
  <c r="T143" i="10" s="1"/>
  <c r="S128" i="10"/>
  <c r="T128" i="10" s="1"/>
  <c r="S121" i="10"/>
  <c r="T121" i="10" s="1"/>
  <c r="S114" i="10"/>
  <c r="T114" i="10" s="1"/>
  <c r="U38" i="10"/>
  <c r="V38" i="10" s="1"/>
  <c r="U49" i="10"/>
  <c r="U73" i="10"/>
  <c r="V73" i="10" s="1"/>
  <c r="U66" i="10"/>
  <c r="V66" i="10" s="1"/>
  <c r="U55" i="10"/>
  <c r="V55" i="10" s="1"/>
  <c r="U98" i="10"/>
  <c r="V98" i="10" s="1"/>
  <c r="U94" i="10"/>
  <c r="V94" i="10" s="1"/>
  <c r="U90" i="10"/>
  <c r="V90" i="10" s="1"/>
  <c r="U86" i="10"/>
  <c r="V86" i="10" s="1"/>
  <c r="U82" i="10"/>
  <c r="V82" i="10" s="1"/>
  <c r="U139" i="10"/>
  <c r="V139" i="10" s="1"/>
  <c r="U121" i="10"/>
  <c r="V121" i="10" s="1"/>
  <c r="U24" i="10"/>
  <c r="V24" i="10" s="1"/>
  <c r="U21" i="10"/>
  <c r="V21" i="10" s="1"/>
  <c r="U18" i="10"/>
  <c r="V18" i="10" s="1"/>
  <c r="U15" i="10"/>
  <c r="V15" i="10" s="1"/>
  <c r="U12" i="10"/>
  <c r="V12" i="10" s="1"/>
  <c r="U9" i="10"/>
  <c r="V9" i="10" s="1"/>
  <c r="U6" i="10"/>
  <c r="U3" i="10"/>
  <c r="R68" i="10"/>
  <c r="W68" i="10" s="1"/>
  <c r="X68" i="10" s="1"/>
  <c r="R151" i="10"/>
  <c r="W151" i="10" s="1"/>
  <c r="X151" i="10" s="1"/>
  <c r="R139" i="10"/>
  <c r="W139" i="10" s="1"/>
  <c r="X139" i="10" s="1"/>
  <c r="R127" i="10"/>
  <c r="W127" i="10" s="1"/>
  <c r="X127" i="10" s="1"/>
  <c r="R115" i="10"/>
  <c r="W115" i="10" s="1"/>
  <c r="X115" i="10" s="1"/>
  <c r="S38" i="10"/>
  <c r="T38" i="10" s="1"/>
  <c r="S97" i="10"/>
  <c r="T97" i="10" s="1"/>
  <c r="S89" i="10"/>
  <c r="T89" i="10" s="1"/>
  <c r="S82" i="10"/>
  <c r="T82" i="10" s="1"/>
  <c r="S149" i="10"/>
  <c r="T149" i="10" s="1"/>
  <c r="S142" i="10"/>
  <c r="T142" i="10" s="1"/>
  <c r="S134" i="10"/>
  <c r="T134" i="10" s="1"/>
  <c r="S127" i="10"/>
  <c r="T127" i="10" s="1"/>
  <c r="S120" i="10"/>
  <c r="T120" i="10" s="1"/>
  <c r="U37" i="10"/>
  <c r="V37" i="10" s="1"/>
  <c r="U69" i="10"/>
  <c r="V69" i="10" s="1"/>
  <c r="U58" i="10"/>
  <c r="V58" i="10" s="1"/>
  <c r="U51" i="10"/>
  <c r="V51" i="10" s="1"/>
  <c r="U142" i="10"/>
  <c r="V142" i="10" s="1"/>
  <c r="U124" i="10"/>
  <c r="V124" i="10" s="1"/>
  <c r="U106" i="10"/>
  <c r="V106" i="10" s="1"/>
  <c r="S24" i="10"/>
  <c r="T24" i="10" s="1"/>
  <c r="S21" i="10"/>
  <c r="T21" i="10" s="1"/>
  <c r="S18" i="10"/>
  <c r="T18" i="10" s="1"/>
  <c r="S15" i="10"/>
  <c r="T15" i="10" s="1"/>
  <c r="S12" i="10"/>
  <c r="T12" i="10" s="1"/>
  <c r="S9" i="10"/>
  <c r="T9" i="10" s="1"/>
  <c r="S6" i="10"/>
  <c r="T6" i="10" s="1"/>
  <c r="S3" i="10"/>
  <c r="R12" i="10"/>
  <c r="W12" i="10" s="1"/>
  <c r="X12" i="10" s="1"/>
  <c r="U32" i="10"/>
  <c r="V32" i="10" s="1"/>
  <c r="V45" i="10" s="1"/>
  <c r="V46" i="10" s="1"/>
  <c r="S32" i="10"/>
  <c r="V6" i="10"/>
  <c r="X4" i="10"/>
  <c r="R87" i="10"/>
  <c r="W87" i="10" s="1"/>
  <c r="X87" i="10" s="1"/>
  <c r="R84" i="10"/>
  <c r="W84" i="10" s="1"/>
  <c r="X84" i="10" s="1"/>
  <c r="R82" i="10"/>
  <c r="W82" i="10" s="1"/>
  <c r="X82" i="10" s="1"/>
  <c r="R97" i="10"/>
  <c r="W97" i="10" s="1"/>
  <c r="X97" i="10" s="1"/>
  <c r="R96" i="10"/>
  <c r="W96" i="10" s="1"/>
  <c r="X96" i="10" s="1"/>
  <c r="R94" i="10"/>
  <c r="W94" i="10" s="1"/>
  <c r="X94" i="10" s="1"/>
  <c r="R89" i="10"/>
  <c r="W89" i="10" s="1"/>
  <c r="X89" i="10" s="1"/>
  <c r="R85" i="10"/>
  <c r="W85" i="10" s="1"/>
  <c r="X85" i="10" s="1"/>
  <c r="R88" i="10"/>
  <c r="W88" i="10" s="1"/>
  <c r="X88" i="10" s="1"/>
  <c r="R98" i="10"/>
  <c r="W98" i="10" s="1"/>
  <c r="X98" i="10" s="1"/>
  <c r="R86" i="10"/>
  <c r="W86" i="10" s="1"/>
  <c r="X86" i="10" s="1"/>
  <c r="R83" i="10"/>
  <c r="W83" i="10" s="1"/>
  <c r="X83" i="10" s="1"/>
  <c r="R93" i="10"/>
  <c r="W93" i="10" s="1"/>
  <c r="X93" i="10" s="1"/>
  <c r="R91" i="10"/>
  <c r="W91" i="10" s="1"/>
  <c r="X91" i="10" s="1"/>
  <c r="R92" i="10"/>
  <c r="W92" i="10" s="1"/>
  <c r="X92" i="10" s="1"/>
  <c r="R90" i="10"/>
  <c r="W90" i="10" s="1"/>
  <c r="X90" i="10" s="1"/>
  <c r="R99" i="10"/>
  <c r="W99" i="10" s="1"/>
  <c r="X99" i="10" s="1"/>
  <c r="R71" i="10"/>
  <c r="W71" i="10" s="1"/>
  <c r="X71" i="10" s="1"/>
  <c r="R59" i="10"/>
  <c r="W59" i="10" s="1"/>
  <c r="X59" i="10" s="1"/>
  <c r="R70" i="10"/>
  <c r="W70" i="10" s="1"/>
  <c r="X70" i="10" s="1"/>
  <c r="R58" i="10"/>
  <c r="W58" i="10" s="1"/>
  <c r="X58" i="10" s="1"/>
  <c r="Q20" i="10"/>
  <c r="Q21" i="10"/>
  <c r="Q22" i="10"/>
  <c r="R44" i="10"/>
  <c r="W44" i="10" s="1"/>
  <c r="X44" i="10" s="1"/>
  <c r="R66" i="10"/>
  <c r="W66" i="10" s="1"/>
  <c r="X66" i="10" s="1"/>
  <c r="R54" i="10"/>
  <c r="W54" i="10" s="1"/>
  <c r="X54" i="10" s="1"/>
  <c r="R49" i="10"/>
  <c r="W49" i="10" s="1"/>
  <c r="R65" i="10"/>
  <c r="W65" i="10" s="1"/>
  <c r="X65" i="10" s="1"/>
  <c r="R53" i="10"/>
  <c r="W53" i="10" s="1"/>
  <c r="X53" i="10" s="1"/>
  <c r="R76" i="10"/>
  <c r="W76" i="10" s="1"/>
  <c r="X76" i="10" s="1"/>
  <c r="R64" i="10"/>
  <c r="W64" i="10" s="1"/>
  <c r="X64" i="10" s="1"/>
  <c r="R52" i="10"/>
  <c r="W52" i="10" s="1"/>
  <c r="X52" i="10" s="1"/>
  <c r="W17" i="10"/>
  <c r="X17" i="10" s="1"/>
  <c r="R75" i="10"/>
  <c r="W75" i="10" s="1"/>
  <c r="X75" i="10" s="1"/>
  <c r="R63" i="10"/>
  <c r="W63" i="10" s="1"/>
  <c r="X63" i="10" s="1"/>
  <c r="R51" i="10"/>
  <c r="W51" i="10" s="1"/>
  <c r="X51" i="10" s="1"/>
  <c r="R43" i="10"/>
  <c r="W43" i="10" s="1"/>
  <c r="X43" i="10" s="1"/>
  <c r="R74" i="10"/>
  <c r="W74" i="10" s="1"/>
  <c r="X74" i="10" s="1"/>
  <c r="R62" i="10"/>
  <c r="W62" i="10" s="1"/>
  <c r="X62" i="10" s="1"/>
  <c r="R50" i="10"/>
  <c r="W50" i="10" s="1"/>
  <c r="X50" i="10" s="1"/>
  <c r="Q23" i="10"/>
  <c r="W19" i="10"/>
  <c r="X19" i="10" s="1"/>
  <c r="R39" i="10"/>
  <c r="W39" i="10" s="1"/>
  <c r="X39" i="10" s="1"/>
  <c r="Q9" i="10"/>
  <c r="R38" i="10"/>
  <c r="W38" i="10" s="1"/>
  <c r="X38" i="10" s="1"/>
  <c r="Q10" i="10"/>
  <c r="Q11" i="10"/>
  <c r="R36" i="10"/>
  <c r="W36" i="10" s="1"/>
  <c r="X36" i="10" s="1"/>
  <c r="R37" i="10"/>
  <c r="W37" i="10" s="1"/>
  <c r="X37" i="10" s="1"/>
  <c r="R35" i="10"/>
  <c r="W35" i="10" s="1"/>
  <c r="X35" i="10" s="1"/>
  <c r="R34" i="10"/>
  <c r="W34" i="10" s="1"/>
  <c r="X34" i="10" s="1"/>
  <c r="R32" i="10"/>
  <c r="W32" i="10" s="1"/>
  <c r="X32" i="10" s="1"/>
  <c r="R33" i="10"/>
  <c r="W33" i="10" s="1"/>
  <c r="X33" i="10" s="1"/>
  <c r="Q14" i="10"/>
  <c r="Q24" i="10"/>
  <c r="Q13" i="10"/>
  <c r="Q15" i="10"/>
  <c r="Q16" i="10"/>
  <c r="Q4" i="10"/>
  <c r="Q3" i="10"/>
  <c r="D44" i="7"/>
  <c r="T77" i="10" l="1"/>
  <c r="T78" i="10" s="1"/>
  <c r="T79" i="10"/>
  <c r="T81" i="10"/>
  <c r="T101" i="10" s="1"/>
  <c r="T102" i="10" s="1"/>
  <c r="T103" i="10"/>
  <c r="X81" i="10"/>
  <c r="X101" i="10" s="1"/>
  <c r="X102" i="10" s="1"/>
  <c r="X103" i="10"/>
  <c r="V49" i="10"/>
  <c r="V77" i="10" s="1"/>
  <c r="V78" i="10" s="1"/>
  <c r="V79" i="10"/>
  <c r="X45" i="10"/>
  <c r="X46" i="10" s="1"/>
  <c r="T29" i="10"/>
  <c r="T3" i="10"/>
  <c r="T27" i="10"/>
  <c r="V156" i="10"/>
  <c r="V157" i="10" s="1"/>
  <c r="V81" i="10"/>
  <c r="V101" i="10" s="1"/>
  <c r="V102" i="10" s="1"/>
  <c r="V103" i="10"/>
  <c r="V158" i="10"/>
  <c r="X25" i="10"/>
  <c r="X26" i="10" s="1"/>
  <c r="V3" i="10"/>
  <c r="V28" i="10" s="1"/>
  <c r="V29" i="10"/>
  <c r="X29" i="10"/>
  <c r="X49" i="10"/>
  <c r="X77" i="10" s="1"/>
  <c r="X78" i="10" s="1"/>
  <c r="X79" i="10"/>
  <c r="V25" i="10"/>
  <c r="V26" i="10" s="1"/>
  <c r="X47" i="10"/>
  <c r="X156" i="10"/>
  <c r="X157" i="10" s="1"/>
  <c r="X158" i="10"/>
  <c r="T158" i="10"/>
  <c r="T105" i="10"/>
  <c r="T156" i="10" s="1"/>
  <c r="T157" i="10" s="1"/>
  <c r="X28" i="10"/>
  <c r="V27" i="10"/>
  <c r="X27" i="10"/>
  <c r="V47" i="10"/>
  <c r="T32" i="10"/>
  <c r="T45" i="10" s="1"/>
  <c r="T46" i="10" s="1"/>
  <c r="T47" i="10"/>
  <c r="V73" i="7"/>
  <c r="V72" i="7"/>
  <c r="O73" i="7"/>
  <c r="P73" i="7" s="1"/>
  <c r="O72" i="7"/>
  <c r="P72" i="7" s="1"/>
  <c r="C14" i="3"/>
  <c r="T25" i="10" l="1"/>
  <c r="T26" i="10" s="1"/>
  <c r="T28" i="10"/>
  <c r="I30" i="9"/>
  <c r="I29" i="9" s="1"/>
  <c r="I28" i="9" s="1"/>
  <c r="I27" i="9" s="1"/>
  <c r="I26" i="9" s="1"/>
  <c r="I25" i="9" s="1"/>
  <c r="I24" i="9" s="1"/>
  <c r="I23" i="9" s="1"/>
  <c r="I22" i="9" s="1"/>
  <c r="I21" i="9" s="1"/>
  <c r="I20" i="9" s="1"/>
  <c r="I19" i="9" s="1"/>
  <c r="I18" i="9" s="1"/>
  <c r="I17" i="9" s="1"/>
  <c r="I16" i="9" s="1"/>
  <c r="I15" i="9" s="1"/>
  <c r="I14" i="9" s="1"/>
  <c r="AE101" i="7" l="1"/>
  <c r="AE102" i="7"/>
  <c r="AE103" i="7"/>
  <c r="AE104" i="7"/>
  <c r="AE105" i="7"/>
  <c r="AE106" i="7"/>
  <c r="AE107" i="7"/>
  <c r="AE108" i="7"/>
  <c r="AE109" i="7"/>
  <c r="AE110" i="7"/>
  <c r="AE111" i="7"/>
  <c r="AE112" i="7"/>
  <c r="AE113" i="7"/>
  <c r="AE114" i="7"/>
  <c r="AE115" i="7"/>
  <c r="AE116" i="7"/>
  <c r="AE117" i="7"/>
  <c r="AE118" i="7"/>
  <c r="AE119" i="7"/>
  <c r="AE120" i="7"/>
  <c r="AE121" i="7"/>
  <c r="AE122" i="7"/>
  <c r="AE123" i="7"/>
  <c r="AE124" i="7"/>
  <c r="AE125" i="7"/>
  <c r="AE126" i="7"/>
  <c r="AE127" i="7"/>
  <c r="AE128" i="7"/>
  <c r="AE129" i="7"/>
  <c r="AE130" i="7"/>
  <c r="AE131" i="7"/>
  <c r="AE132" i="7"/>
  <c r="AE133" i="7"/>
  <c r="AE134" i="7"/>
  <c r="AE135" i="7"/>
  <c r="AE136" i="7"/>
  <c r="AE137" i="7"/>
  <c r="AE138" i="7"/>
  <c r="AE139" i="7"/>
  <c r="AE140" i="7"/>
  <c r="AE141" i="7"/>
  <c r="AE142" i="7"/>
  <c r="AE143" i="7"/>
  <c r="AE144" i="7"/>
  <c r="AE145" i="7"/>
  <c r="AE146" i="7"/>
  <c r="AE147" i="7"/>
  <c r="AE148" i="7"/>
  <c r="AE149" i="7"/>
  <c r="AE150" i="7"/>
  <c r="AE100" i="7"/>
  <c r="AE78" i="7"/>
  <c r="AE79" i="7"/>
  <c r="AE80" i="7"/>
  <c r="AE81" i="7"/>
  <c r="AE82" i="7"/>
  <c r="AE83" i="7"/>
  <c r="AE84" i="7"/>
  <c r="AE85" i="7"/>
  <c r="AE86" i="7"/>
  <c r="AE87" i="7"/>
  <c r="AE88" i="7"/>
  <c r="AE89" i="7"/>
  <c r="AE90" i="7"/>
  <c r="AE91" i="7"/>
  <c r="AE92" i="7"/>
  <c r="AE93" i="7"/>
  <c r="AE94" i="7"/>
  <c r="AE95" i="7"/>
  <c r="AE96" i="7"/>
  <c r="AE77" i="7"/>
  <c r="AE48" i="7"/>
  <c r="AE49" i="7"/>
  <c r="AE50" i="7"/>
  <c r="AE51" i="7"/>
  <c r="AE52" i="7"/>
  <c r="AE53" i="7"/>
  <c r="AE54" i="7"/>
  <c r="AE55" i="7"/>
  <c r="AE56" i="7"/>
  <c r="AE57" i="7"/>
  <c r="AE58" i="7"/>
  <c r="AE59" i="7"/>
  <c r="AE60" i="7"/>
  <c r="AE61" i="7"/>
  <c r="AE62" i="7"/>
  <c r="AE63" i="7"/>
  <c r="AE64" i="7"/>
  <c r="AE65" i="7"/>
  <c r="AE66" i="7"/>
  <c r="AE67" i="7"/>
  <c r="AE68" i="7"/>
  <c r="AE69" i="7"/>
  <c r="AE70" i="7"/>
  <c r="AE71" i="7"/>
  <c r="AE46" i="7"/>
  <c r="AE47" i="7"/>
  <c r="AE31" i="7"/>
  <c r="AE32" i="7"/>
  <c r="AE33" i="7"/>
  <c r="AE34" i="7"/>
  <c r="AE35" i="7"/>
  <c r="AE36" i="7"/>
  <c r="AE37" i="7"/>
  <c r="AE38" i="7"/>
  <c r="AE39" i="7"/>
  <c r="AE40" i="7"/>
  <c r="AE41" i="7"/>
  <c r="AE42" i="7"/>
  <c r="AE30" i="7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J97" i="7" l="1"/>
  <c r="AJ98" i="7"/>
  <c r="AJ99" i="7"/>
  <c r="AJ100" i="7"/>
  <c r="AJ101" i="7"/>
  <c r="AJ102" i="7"/>
  <c r="AJ103" i="7"/>
  <c r="AJ104" i="7"/>
  <c r="AJ105" i="7"/>
  <c r="AJ106" i="7"/>
  <c r="AJ107" i="7"/>
  <c r="AJ108" i="7"/>
  <c r="AJ109" i="7"/>
  <c r="AJ110" i="7"/>
  <c r="AJ111" i="7"/>
  <c r="AJ112" i="7"/>
  <c r="AJ113" i="7"/>
  <c r="AJ114" i="7"/>
  <c r="AJ115" i="7"/>
  <c r="AJ116" i="7"/>
  <c r="AJ117" i="7"/>
  <c r="AJ118" i="7"/>
  <c r="AJ119" i="7"/>
  <c r="AJ120" i="7"/>
  <c r="AJ121" i="7"/>
  <c r="AJ122" i="7"/>
  <c r="AJ123" i="7"/>
  <c r="AJ124" i="7"/>
  <c r="AJ125" i="7"/>
  <c r="AJ126" i="7"/>
  <c r="AJ127" i="7"/>
  <c r="AJ128" i="7"/>
  <c r="AJ129" i="7"/>
  <c r="AJ130" i="7"/>
  <c r="AJ131" i="7"/>
  <c r="AJ132" i="7"/>
  <c r="AJ133" i="7"/>
  <c r="AJ134" i="7"/>
  <c r="AJ135" i="7"/>
  <c r="AJ136" i="7"/>
  <c r="AJ137" i="7"/>
  <c r="AJ138" i="7"/>
  <c r="AJ139" i="7"/>
  <c r="AJ140" i="7"/>
  <c r="AJ141" i="7"/>
  <c r="AJ142" i="7"/>
  <c r="AJ143" i="7"/>
  <c r="AJ144" i="7"/>
  <c r="AJ145" i="7"/>
  <c r="AJ146" i="7"/>
  <c r="AJ147" i="7"/>
  <c r="AJ148" i="7"/>
  <c r="AJ149" i="7"/>
  <c r="AJ150" i="7"/>
  <c r="AJ74" i="7"/>
  <c r="AJ75" i="7"/>
  <c r="AJ76" i="7"/>
  <c r="AJ77" i="7"/>
  <c r="AJ78" i="7"/>
  <c r="AJ79" i="7"/>
  <c r="AJ80" i="7"/>
  <c r="AJ81" i="7"/>
  <c r="AJ82" i="7"/>
  <c r="AJ83" i="7"/>
  <c r="AJ84" i="7"/>
  <c r="AJ85" i="7"/>
  <c r="AJ86" i="7"/>
  <c r="AJ87" i="7"/>
  <c r="AJ88" i="7"/>
  <c r="AJ89" i="7"/>
  <c r="AJ90" i="7"/>
  <c r="AJ91" i="7"/>
  <c r="AJ92" i="7"/>
  <c r="AJ93" i="7"/>
  <c r="AJ94" i="7"/>
  <c r="AJ95" i="7"/>
  <c r="AJ96" i="7"/>
  <c r="AJ43" i="7"/>
  <c r="AJ44" i="7"/>
  <c r="AJ45" i="7"/>
  <c r="AJ46" i="7"/>
  <c r="AJ47" i="7"/>
  <c r="AJ48" i="7"/>
  <c r="AJ49" i="7"/>
  <c r="AJ50" i="7"/>
  <c r="AJ51" i="7"/>
  <c r="AJ52" i="7"/>
  <c r="AJ53" i="7"/>
  <c r="AJ54" i="7"/>
  <c r="AJ55" i="7"/>
  <c r="AJ56" i="7"/>
  <c r="AJ57" i="7"/>
  <c r="AJ58" i="7"/>
  <c r="AJ59" i="7"/>
  <c r="AJ60" i="7"/>
  <c r="AJ61" i="7"/>
  <c r="AJ62" i="7"/>
  <c r="AJ63" i="7"/>
  <c r="AJ64" i="7"/>
  <c r="AJ65" i="7"/>
  <c r="AJ66" i="7"/>
  <c r="AJ67" i="7"/>
  <c r="AJ68" i="7"/>
  <c r="AJ69" i="7"/>
  <c r="AJ70" i="7"/>
  <c r="AJ71" i="7"/>
  <c r="AJ27" i="7"/>
  <c r="AJ28" i="7"/>
  <c r="AJ29" i="7"/>
  <c r="AJ30" i="7"/>
  <c r="AJ31" i="7"/>
  <c r="AJ32" i="7"/>
  <c r="AJ33" i="7"/>
  <c r="AJ34" i="7"/>
  <c r="AJ35" i="7"/>
  <c r="AJ36" i="7"/>
  <c r="AJ37" i="7"/>
  <c r="AJ38" i="7"/>
  <c r="AJ39" i="7"/>
  <c r="AJ40" i="7"/>
  <c r="AJ41" i="7"/>
  <c r="AJ42" i="7"/>
  <c r="AJ5" i="7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J25" i="7"/>
  <c r="AJ26" i="7"/>
  <c r="V46" i="7" l="1"/>
  <c r="V101" i="7" l="1"/>
  <c r="V102" i="7"/>
  <c r="V103" i="7"/>
  <c r="V104" i="7"/>
  <c r="V105" i="7"/>
  <c r="V106" i="7"/>
  <c r="V107" i="7"/>
  <c r="V108" i="7"/>
  <c r="V109" i="7"/>
  <c r="V110" i="7"/>
  <c r="V111" i="7"/>
  <c r="V112" i="7"/>
  <c r="V113" i="7"/>
  <c r="V114" i="7"/>
  <c r="V115" i="7"/>
  <c r="V116" i="7"/>
  <c r="V117" i="7"/>
  <c r="V118" i="7"/>
  <c r="V119" i="7"/>
  <c r="V120" i="7"/>
  <c r="V121" i="7"/>
  <c r="V122" i="7"/>
  <c r="V123" i="7"/>
  <c r="V124" i="7"/>
  <c r="V125" i="7"/>
  <c r="V126" i="7"/>
  <c r="V127" i="7"/>
  <c r="V128" i="7"/>
  <c r="V129" i="7"/>
  <c r="V130" i="7"/>
  <c r="V131" i="7"/>
  <c r="V132" i="7"/>
  <c r="V133" i="7"/>
  <c r="V134" i="7"/>
  <c r="V135" i="7"/>
  <c r="V136" i="7"/>
  <c r="V137" i="7"/>
  <c r="V138" i="7"/>
  <c r="V139" i="7"/>
  <c r="V140" i="7"/>
  <c r="V141" i="7"/>
  <c r="V142" i="7"/>
  <c r="V143" i="7"/>
  <c r="V144" i="7"/>
  <c r="V145" i="7"/>
  <c r="V146" i="7"/>
  <c r="V147" i="7"/>
  <c r="V148" i="7"/>
  <c r="V149" i="7"/>
  <c r="V150" i="7"/>
  <c r="V100" i="7"/>
  <c r="V78" i="7"/>
  <c r="V79" i="7"/>
  <c r="V80" i="7"/>
  <c r="V81" i="7"/>
  <c r="V82" i="7"/>
  <c r="V83" i="7"/>
  <c r="V84" i="7"/>
  <c r="V85" i="7"/>
  <c r="V86" i="7"/>
  <c r="V87" i="7"/>
  <c r="V88" i="7"/>
  <c r="V89" i="7"/>
  <c r="V90" i="7"/>
  <c r="V91" i="7"/>
  <c r="V92" i="7"/>
  <c r="V93" i="7"/>
  <c r="V94" i="7"/>
  <c r="V95" i="7"/>
  <c r="V96" i="7"/>
  <c r="V77" i="7"/>
  <c r="V47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V65" i="7"/>
  <c r="V66" i="7"/>
  <c r="V67" i="7"/>
  <c r="V68" i="7"/>
  <c r="V69" i="7"/>
  <c r="V70" i="7"/>
  <c r="V71" i="7"/>
  <c r="V31" i="7"/>
  <c r="V32" i="7"/>
  <c r="V33" i="7"/>
  <c r="V34" i="7"/>
  <c r="V35" i="7"/>
  <c r="V36" i="7"/>
  <c r="V37" i="7"/>
  <c r="V38" i="7"/>
  <c r="V39" i="7"/>
  <c r="V40" i="7"/>
  <c r="V41" i="7"/>
  <c r="V42" i="7"/>
  <c r="V30" i="7"/>
  <c r="V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O31" i="7"/>
  <c r="P31" i="7" s="1"/>
  <c r="O146" i="7"/>
  <c r="P146" i="7" s="1"/>
  <c r="O147" i="7"/>
  <c r="P147" i="7" s="1"/>
  <c r="O148" i="7"/>
  <c r="P148" i="7" s="1"/>
  <c r="O149" i="7"/>
  <c r="P149" i="7" s="1"/>
  <c r="O150" i="7"/>
  <c r="P150" i="7" s="1"/>
  <c r="O118" i="7"/>
  <c r="P118" i="7" s="1"/>
  <c r="O6" i="7"/>
  <c r="P6" i="7" s="1"/>
  <c r="O7" i="7"/>
  <c r="P7" i="7" s="1"/>
  <c r="O8" i="7"/>
  <c r="P8" i="7" s="1"/>
  <c r="O9" i="7"/>
  <c r="P9" i="7" s="1"/>
  <c r="O10" i="7"/>
  <c r="P10" i="7" s="1"/>
  <c r="O11" i="7"/>
  <c r="P11" i="7" s="1"/>
  <c r="O12" i="7"/>
  <c r="P12" i="7" s="1"/>
  <c r="O13" i="7"/>
  <c r="P13" i="7" s="1"/>
  <c r="O14" i="7"/>
  <c r="P14" i="7" s="1"/>
  <c r="O15" i="7"/>
  <c r="P15" i="7" s="1"/>
  <c r="O16" i="7"/>
  <c r="P16" i="7" s="1"/>
  <c r="O17" i="7"/>
  <c r="P17" i="7" s="1"/>
  <c r="O18" i="7"/>
  <c r="P18" i="7" s="1"/>
  <c r="O19" i="7"/>
  <c r="P19" i="7" s="1"/>
  <c r="O20" i="7"/>
  <c r="P20" i="7" s="1"/>
  <c r="O21" i="7"/>
  <c r="P21" i="7" s="1"/>
  <c r="O22" i="7"/>
  <c r="P22" i="7" s="1"/>
  <c r="O23" i="7"/>
  <c r="P23" i="7" s="1"/>
  <c r="O24" i="7"/>
  <c r="P24" i="7" s="1"/>
  <c r="O25" i="7"/>
  <c r="P25" i="7" s="1"/>
  <c r="O26" i="7"/>
  <c r="P26" i="7" s="1"/>
  <c r="O5" i="7"/>
  <c r="P5" i="7" s="1"/>
  <c r="O78" i="7"/>
  <c r="P78" i="7" s="1"/>
  <c r="O79" i="7"/>
  <c r="P79" i="7" s="1"/>
  <c r="O80" i="7"/>
  <c r="P80" i="7" s="1"/>
  <c r="O81" i="7"/>
  <c r="P81" i="7" s="1"/>
  <c r="O82" i="7"/>
  <c r="P82" i="7" s="1"/>
  <c r="O83" i="7"/>
  <c r="P83" i="7" s="1"/>
  <c r="O84" i="7"/>
  <c r="P84" i="7" s="1"/>
  <c r="O85" i="7"/>
  <c r="P85" i="7" s="1"/>
  <c r="O86" i="7"/>
  <c r="P86" i="7" s="1"/>
  <c r="O87" i="7"/>
  <c r="P87" i="7" s="1"/>
  <c r="O88" i="7"/>
  <c r="P88" i="7" s="1"/>
  <c r="O89" i="7"/>
  <c r="P89" i="7" s="1"/>
  <c r="O90" i="7"/>
  <c r="P90" i="7" s="1"/>
  <c r="O91" i="7"/>
  <c r="P91" i="7" s="1"/>
  <c r="O92" i="7"/>
  <c r="P92" i="7" s="1"/>
  <c r="O93" i="7"/>
  <c r="P93" i="7" s="1"/>
  <c r="O94" i="7"/>
  <c r="P94" i="7" s="1"/>
  <c r="O95" i="7"/>
  <c r="P95" i="7" s="1"/>
  <c r="O96" i="7"/>
  <c r="P96" i="7" s="1"/>
  <c r="O77" i="7"/>
  <c r="P77" i="7" s="1"/>
  <c r="D98" i="7"/>
  <c r="D3" i="7"/>
  <c r="O112" i="7"/>
  <c r="P112" i="7" s="1"/>
  <c r="O113" i="7"/>
  <c r="P113" i="7" s="1"/>
  <c r="O114" i="7"/>
  <c r="P114" i="7" s="1"/>
  <c r="O115" i="7"/>
  <c r="P115" i="7" s="1"/>
  <c r="O116" i="7"/>
  <c r="P116" i="7" s="1"/>
  <c r="O117" i="7"/>
  <c r="P117" i="7" s="1"/>
  <c r="O119" i="7"/>
  <c r="P119" i="7" s="1"/>
  <c r="O120" i="7"/>
  <c r="P120" i="7" s="1"/>
  <c r="O121" i="7"/>
  <c r="P121" i="7" s="1"/>
  <c r="O122" i="7"/>
  <c r="P122" i="7" s="1"/>
  <c r="O123" i="7"/>
  <c r="P123" i="7" s="1"/>
  <c r="O124" i="7"/>
  <c r="P124" i="7" s="1"/>
  <c r="O125" i="7"/>
  <c r="P125" i="7" s="1"/>
  <c r="O126" i="7"/>
  <c r="P126" i="7" s="1"/>
  <c r="O127" i="7"/>
  <c r="P127" i="7" s="1"/>
  <c r="O128" i="7"/>
  <c r="P128" i="7" s="1"/>
  <c r="O129" i="7"/>
  <c r="P129" i="7" s="1"/>
  <c r="O130" i="7"/>
  <c r="P130" i="7" s="1"/>
  <c r="O131" i="7"/>
  <c r="P131" i="7" s="1"/>
  <c r="O132" i="7"/>
  <c r="P132" i="7" s="1"/>
  <c r="O133" i="7"/>
  <c r="P133" i="7" s="1"/>
  <c r="O134" i="7"/>
  <c r="P134" i="7" s="1"/>
  <c r="O135" i="7"/>
  <c r="P135" i="7" s="1"/>
  <c r="O136" i="7"/>
  <c r="P136" i="7" s="1"/>
  <c r="O137" i="7"/>
  <c r="P137" i="7" s="1"/>
  <c r="O138" i="7"/>
  <c r="P138" i="7" s="1"/>
  <c r="O139" i="7"/>
  <c r="P139" i="7" s="1"/>
  <c r="O140" i="7"/>
  <c r="P140" i="7" s="1"/>
  <c r="O141" i="7"/>
  <c r="P141" i="7" s="1"/>
  <c r="O142" i="7"/>
  <c r="P142" i="7" s="1"/>
  <c r="O143" i="7"/>
  <c r="P143" i="7" s="1"/>
  <c r="O144" i="7"/>
  <c r="P144" i="7" s="1"/>
  <c r="O145" i="7"/>
  <c r="P145" i="7" s="1"/>
  <c r="O101" i="7"/>
  <c r="P101" i="7" s="1"/>
  <c r="O102" i="7"/>
  <c r="P102" i="7" s="1"/>
  <c r="O103" i="7"/>
  <c r="P103" i="7" s="1"/>
  <c r="O104" i="7"/>
  <c r="P104" i="7" s="1"/>
  <c r="O105" i="7"/>
  <c r="P105" i="7" s="1"/>
  <c r="O106" i="7"/>
  <c r="P106" i="7" s="1"/>
  <c r="O107" i="7"/>
  <c r="P107" i="7" s="1"/>
  <c r="O108" i="7"/>
  <c r="P108" i="7" s="1"/>
  <c r="O109" i="7"/>
  <c r="P109" i="7" s="1"/>
  <c r="O110" i="7"/>
  <c r="P110" i="7" s="1"/>
  <c r="O111" i="7"/>
  <c r="P111" i="7" s="1"/>
  <c r="O100" i="7"/>
  <c r="P100" i="7" s="1"/>
  <c r="O47" i="7"/>
  <c r="P47" i="7" s="1"/>
  <c r="O48" i="7"/>
  <c r="P48" i="7" s="1"/>
  <c r="O49" i="7"/>
  <c r="P49" i="7" s="1"/>
  <c r="O50" i="7"/>
  <c r="P50" i="7" s="1"/>
  <c r="O51" i="7"/>
  <c r="P51" i="7" s="1"/>
  <c r="O52" i="7"/>
  <c r="P52" i="7" s="1"/>
  <c r="O53" i="7"/>
  <c r="P53" i="7" s="1"/>
  <c r="O54" i="7"/>
  <c r="P54" i="7" s="1"/>
  <c r="O55" i="7"/>
  <c r="P55" i="7" s="1"/>
  <c r="O56" i="7"/>
  <c r="P56" i="7" s="1"/>
  <c r="O57" i="7"/>
  <c r="P57" i="7" s="1"/>
  <c r="O58" i="7"/>
  <c r="P58" i="7" s="1"/>
  <c r="O59" i="7"/>
  <c r="P59" i="7" s="1"/>
  <c r="O60" i="7"/>
  <c r="P60" i="7" s="1"/>
  <c r="O61" i="7"/>
  <c r="P61" i="7" s="1"/>
  <c r="O62" i="7"/>
  <c r="P62" i="7" s="1"/>
  <c r="O63" i="7"/>
  <c r="P63" i="7" s="1"/>
  <c r="O64" i="7"/>
  <c r="P64" i="7" s="1"/>
  <c r="O65" i="7"/>
  <c r="P65" i="7" s="1"/>
  <c r="O66" i="7"/>
  <c r="P66" i="7" s="1"/>
  <c r="O67" i="7"/>
  <c r="P67" i="7" s="1"/>
  <c r="O68" i="7"/>
  <c r="P68" i="7" s="1"/>
  <c r="O69" i="7"/>
  <c r="P69" i="7" s="1"/>
  <c r="O70" i="7"/>
  <c r="P70" i="7" s="1"/>
  <c r="O71" i="7"/>
  <c r="P71" i="7" s="1"/>
  <c r="O46" i="7"/>
  <c r="P46" i="7" s="1"/>
  <c r="O37" i="7"/>
  <c r="P37" i="7" s="1"/>
  <c r="O38" i="7"/>
  <c r="P38" i="7" s="1"/>
  <c r="O39" i="7"/>
  <c r="P39" i="7" s="1"/>
  <c r="O40" i="7"/>
  <c r="P40" i="7" s="1"/>
  <c r="O41" i="7"/>
  <c r="P41" i="7" s="1"/>
  <c r="O42" i="7"/>
  <c r="P42" i="7" s="1"/>
  <c r="O36" i="7"/>
  <c r="P36" i="7" s="1"/>
  <c r="D28" i="7"/>
  <c r="O35" i="7" l="1"/>
  <c r="P35" i="7" s="1"/>
  <c r="O34" i="7"/>
  <c r="P34" i="7" s="1"/>
  <c r="O30" i="7" l="1"/>
  <c r="P30" i="7" s="1"/>
  <c r="O33" i="7"/>
  <c r="P33" i="7" s="1"/>
  <c r="O32" i="7"/>
  <c r="P32" i="7" s="1"/>
  <c r="C39" i="2" l="1"/>
  <c r="C16" i="5" l="1"/>
  <c r="D75" i="7"/>
  <c r="D1" i="7" s="1"/>
  <c r="C30" i="5"/>
  <c r="C2" i="6"/>
  <c r="C10" i="6"/>
  <c r="C17" i="6"/>
  <c r="C24" i="5"/>
  <c r="C8" i="5"/>
  <c r="C2" i="5"/>
  <c r="C2" i="4"/>
  <c r="C1" i="4" s="1"/>
  <c r="C1" i="6" l="1"/>
  <c r="C1" i="5"/>
  <c r="C9" i="3"/>
  <c r="C2" i="3"/>
  <c r="C1" i="3" s="1"/>
  <c r="C2" i="2" l="1"/>
  <c r="C2" i="1"/>
  <c r="C14" i="2"/>
  <c r="C22" i="1"/>
  <c r="C9" i="1"/>
  <c r="C1" i="1" l="1"/>
  <c r="C1" i="2"/>
</calcChain>
</file>

<file path=xl/sharedStrings.xml><?xml version="1.0" encoding="utf-8"?>
<sst xmlns="http://schemas.openxmlformats.org/spreadsheetml/2006/main" count="2568" uniqueCount="693">
  <si>
    <t>Gold Set 4</t>
  </si>
  <si>
    <t>KSK</t>
  </si>
  <si>
    <t>051-11</t>
  </si>
  <si>
    <t>092-06</t>
  </si>
  <si>
    <t>038-02</t>
  </si>
  <si>
    <t>274-09</t>
  </si>
  <si>
    <t>441-03</t>
  </si>
  <si>
    <t>274-08</t>
  </si>
  <si>
    <t>208-08</t>
  </si>
  <si>
    <t>084-09</t>
  </si>
  <si>
    <t>283-01</t>
  </si>
  <si>
    <t>Anna (KSK)</t>
  </si>
  <si>
    <t>ชิ้น</t>
  </si>
  <si>
    <t>237-01</t>
  </si>
  <si>
    <t>243-03</t>
  </si>
  <si>
    <t>243-04</t>
  </si>
  <si>
    <t>279-02</t>
  </si>
  <si>
    <t>358-02</t>
  </si>
  <si>
    <t>417NY-01</t>
  </si>
  <si>
    <t>466-01</t>
  </si>
  <si>
    <t>051-01</t>
  </si>
  <si>
    <t>051-02</t>
  </si>
  <si>
    <t>051-06</t>
  </si>
  <si>
    <t>051-07</t>
  </si>
  <si>
    <t>129-04</t>
  </si>
  <si>
    <t>349-01</t>
  </si>
  <si>
    <t>349-02</t>
  </si>
  <si>
    <t>349-03</t>
  </si>
  <si>
    <t>366-01</t>
  </si>
  <si>
    <t>366-02</t>
  </si>
  <si>
    <t>381-02</t>
  </si>
  <si>
    <t>381-03</t>
  </si>
  <si>
    <t>090-01</t>
  </si>
  <si>
    <t>090-02</t>
  </si>
  <si>
    <t>092-01</t>
  </si>
  <si>
    <t>092-02</t>
  </si>
  <si>
    <t>092-03</t>
  </si>
  <si>
    <t>092-04</t>
  </si>
  <si>
    <t>092-05</t>
  </si>
  <si>
    <t>MYM</t>
  </si>
  <si>
    <t>309-03</t>
  </si>
  <si>
    <t>309-05</t>
  </si>
  <si>
    <t>309-06</t>
  </si>
  <si>
    <t>505-01</t>
  </si>
  <si>
    <t>505-02</t>
  </si>
  <si>
    <t>Gold Set 5</t>
  </si>
  <si>
    <t>BKN</t>
  </si>
  <si>
    <t>029-03</t>
  </si>
  <si>
    <t>029-02</t>
  </si>
  <si>
    <t>029</t>
  </si>
  <si>
    <t>KLP</t>
  </si>
  <si>
    <t>210-02</t>
  </si>
  <si>
    <t>089-01</t>
  </si>
  <si>
    <t>089-02</t>
  </si>
  <si>
    <t>089-03</t>
  </si>
  <si>
    <t>089-04</t>
  </si>
  <si>
    <t>142-01</t>
  </si>
  <si>
    <t>142-03</t>
  </si>
  <si>
    <t>160-15(1)</t>
  </si>
  <si>
    <t>160-05</t>
  </si>
  <si>
    <t>160-09</t>
  </si>
  <si>
    <t>160-13</t>
  </si>
  <si>
    <t>160-14</t>
  </si>
  <si>
    <t>160-15(2)</t>
  </si>
  <si>
    <t>666-01</t>
  </si>
  <si>
    <t>666-02</t>
  </si>
  <si>
    <t>666-03</t>
  </si>
  <si>
    <t>666-04</t>
  </si>
  <si>
    <t>666-07</t>
  </si>
  <si>
    <t>160-04</t>
  </si>
  <si>
    <t>PKT</t>
  </si>
  <si>
    <t>147-01</t>
  </si>
  <si>
    <t>378-02</t>
  </si>
  <si>
    <t>147-02</t>
  </si>
  <si>
    <t>148-02</t>
  </si>
  <si>
    <t>148-03</t>
  </si>
  <si>
    <t>050-01</t>
  </si>
  <si>
    <t>050-02</t>
  </si>
  <si>
    <t>050-03</t>
  </si>
  <si>
    <t>050-04</t>
  </si>
  <si>
    <t>050-05</t>
  </si>
  <si>
    <t>050-12</t>
  </si>
  <si>
    <t>050-13</t>
  </si>
  <si>
    <t>050-14</t>
  </si>
  <si>
    <t>050-15</t>
  </si>
  <si>
    <t>050-16</t>
  </si>
  <si>
    <t>Gold Set 6</t>
  </si>
  <si>
    <t>TP002</t>
  </si>
  <si>
    <t>TK001</t>
  </si>
  <si>
    <t>TP001</t>
  </si>
  <si>
    <t>xx1</t>
  </si>
  <si>
    <t>แหวนหัวเดียว</t>
  </si>
  <si>
    <t>แหวนสามหัว</t>
  </si>
  <si>
    <t>ทองก้อน re-melted</t>
  </si>
  <si>
    <t>No.</t>
  </si>
  <si>
    <t>Souce</t>
  </si>
  <si>
    <t>code</t>
  </si>
  <si>
    <t>weight (g)</t>
  </si>
  <si>
    <t>Photo</t>
  </si>
  <si>
    <t>front</t>
  </si>
  <si>
    <t>back</t>
  </si>
  <si>
    <t>Position</t>
  </si>
  <si>
    <t>Note</t>
  </si>
  <si>
    <t>056-06</t>
  </si>
  <si>
    <t>056-07</t>
  </si>
  <si>
    <t>068-12</t>
  </si>
  <si>
    <t>084-08</t>
  </si>
  <si>
    <t>600-02</t>
  </si>
  <si>
    <t>607-01</t>
  </si>
  <si>
    <t>Gold Set 3</t>
  </si>
  <si>
    <t>183-01</t>
  </si>
  <si>
    <t>323-01</t>
  </si>
  <si>
    <t>638-01</t>
  </si>
  <si>
    <t>011-01</t>
  </si>
  <si>
    <t>011-02</t>
  </si>
  <si>
    <t>011-11</t>
  </si>
  <si>
    <t>047-01</t>
  </si>
  <si>
    <t>047-07</t>
  </si>
  <si>
    <t>Gold Set 2</t>
  </si>
  <si>
    <t>Gold Set 1</t>
  </si>
  <si>
    <t>006-01-A</t>
  </si>
  <si>
    <t>447-01</t>
  </si>
  <si>
    <t>447-04</t>
  </si>
  <si>
    <t>วัด 2 ตำแหน่ง</t>
  </si>
  <si>
    <t>วัด 7 ตำแหน่ง</t>
  </si>
  <si>
    <t>Code</t>
  </si>
  <si>
    <t>Total</t>
  </si>
  <si>
    <t>Gold samples Set6\Pictures\BKN TP 001\IMG_7255.jpeg</t>
  </si>
  <si>
    <t>ทองสีขาว มีหลายชิ้นเลือกชิ้นที่งอ</t>
  </si>
  <si>
    <t>Gold samples Set6\Pictures\BKN TP 002\IMG_7271.JPG</t>
  </si>
  <si>
    <t>วงกลม</t>
  </si>
  <si>
    <t>วงรี</t>
  </si>
  <si>
    <t>Gold samples Set6\Pictures\BKN TK 001\IMG_7266.JPG</t>
  </si>
  <si>
    <t>Gold samples Set6\Pictures\BKN TK 001\IMG_7287 Position.jpg</t>
  </si>
  <si>
    <t>Gold samples Set6\Pictures\BKN TP 001\IMG_7255_Position.JPG</t>
  </si>
  <si>
    <t>Gold samples Set6\Pictures\BKN TP 002\IMG_7281_Position.jpg</t>
  </si>
  <si>
    <t>Gold samples Set6\Pictures\MYM xx1\IMG_7250_Front.JPG</t>
  </si>
  <si>
    <t>Gold samples Set6\Pictures\MYM xx1\IMG_7249_Back.JPG</t>
  </si>
  <si>
    <t>Gold samples Set6\Pictures\MYM xx1\IMG_7251_Position.JPG</t>
  </si>
  <si>
    <t>File รูปทั้งหมด</t>
  </si>
  <si>
    <t>Gold samples Set6</t>
  </si>
  <si>
    <t>Gold samples Set5</t>
  </si>
  <si>
    <t>Gold samples Set5\Pictures\MYM179\IMG_6512_Front.JPG</t>
  </si>
  <si>
    <t>Gold samples Set5\Pictures\MYM179\IMG_6513_Back.JPG</t>
  </si>
  <si>
    <t>Gold samples Set5\Pictures\MYM179\MYM0179-01_Position.jpeg</t>
  </si>
  <si>
    <t>Gold samples Set5\Pictures\MYM179\IMG_6511_Note.JPG</t>
  </si>
  <si>
    <t>Gold samples Set3</t>
  </si>
  <si>
    <t>Gold samples Set3\Pictures\KSK0056-06\IMG_7223_Front.JPG</t>
  </si>
  <si>
    <t>Gold samples Set3\Pictures\KSK0056-06\IMG_7223_Position.JPG</t>
  </si>
  <si>
    <t>Gold samples Set3\Pictures\KSK0056-07\IMG_7230_Front.JPG</t>
  </si>
  <si>
    <t>Gold samples Set3\Pictures\KSK0056-07\IMG_7230_Position.jpeg</t>
  </si>
  <si>
    <t>Gold samples Set3\Pictures\KSK0068-12\IMG_7246_Front.JPG</t>
  </si>
  <si>
    <t>Gold samples Set3\Pictures\KSK0068-12\IMG_7246_Position.jpeg</t>
  </si>
  <si>
    <t>Gold samples Set3\Pictures\KSK0084-08\IMG_7242_Front.jpeg</t>
  </si>
  <si>
    <t>Gold samples Set3\Pictures\KSK0084-08\IMG_7242_Position.JPG</t>
  </si>
  <si>
    <t>Gold samples Set3\Pictures\KSK0600-02\IMG_7226_Front.JPG</t>
  </si>
  <si>
    <t>Gold samples Set3\Pictures\KSK0600-02\IMG_7226_Position.jpeg</t>
  </si>
  <si>
    <t>Gold samples Set3\Pictures\KSK0607-01\IMG_7237_Front.jpeg</t>
  </si>
  <si>
    <t>Gold samples Set3\Pictures\KSK0607-01\IMG_7237_Position.JPG</t>
  </si>
  <si>
    <t>Gold samples Set4</t>
  </si>
  <si>
    <t>Gold samples Set5\Pictures\KLP089\KLP089-01\IMG_6576_Front.JPG</t>
  </si>
  <si>
    <t>Gold samples Set5\Pictures\KLP089\KLP089-01\IMG_6577_Back.JPG</t>
  </si>
  <si>
    <t>Gold samples Set5\Pictures\KLP089\KLP089-01\KLP089-01_Position.jpeg</t>
  </si>
  <si>
    <t>Gold samples Set5\Pictures\KLP089\IMG_6573_Note.JPG</t>
  </si>
  <si>
    <t>Gold samples Set5\Pictures\KLP089\KLP089-02\IMG_6574_Front.JPG</t>
  </si>
  <si>
    <t>Gold samples Set5\Pictures\KLP089\KLP089-02\IMG_6575_Back.JPG</t>
  </si>
  <si>
    <t>Gold samples Set5\Pictures\KLP089\KLP089-03\IMG_6578_Front.JPG</t>
  </si>
  <si>
    <t>Gold samples Set5\Pictures\KLP089\KLP089-03\IMG_6579_Back.JPG</t>
  </si>
  <si>
    <t>Gold samples Set5\Pictures\KLP089\KLP089-03\KLP089-03_Position.jpeg</t>
  </si>
  <si>
    <t>Gold samples Set5\Pictures\KLP089\KLP089-04\IMG_6580_Front.JPG</t>
  </si>
  <si>
    <t>Gold samples Set5\Pictures\KLP089\KLP089-04\IMG_6581_Back.JPG</t>
  </si>
  <si>
    <t>Gold samples Set5\Pictures\KLP089\KLP089-04\KLP089-04_Position.jpeg</t>
  </si>
  <si>
    <t>Gold samples Set5\Pictures\MYM309\MYM309-03\IMG_6520_Front.JPG</t>
  </si>
  <si>
    <t>Gold samples Set5\Pictures\MYM309\MYM309-03\IMG_6521_Back.JPG</t>
  </si>
  <si>
    <t>Gold samples Set5\Pictures\MYM309\MYM309-03\MYM309-03_Position.jpeg</t>
  </si>
  <si>
    <t>Gold samples Set5\Pictures\MYM309\IMG_6519_Note.JPG</t>
  </si>
  <si>
    <t>Gold samples Set5\Pictures\MYM309\MYM309-05\IMG_6525_Front.JPG</t>
  </si>
  <si>
    <t>Gold samples Set5\Pictures\MYM309\MYM309-05\MYM309-05_Position.jpeg</t>
  </si>
  <si>
    <t>Gold samples Set5\Pictures\MYM309\MYM309-06\IMG_6523_Front.JPG</t>
  </si>
  <si>
    <t>Gold samples Set5\Pictures\MYM309\MYM309-06\MYM309-06_Position.jpeg</t>
  </si>
  <si>
    <t>Gold samples Set5\Pictures\MYM352\IMG_6509_Front.JPG</t>
  </si>
  <si>
    <t>Gold samples Set5\Pictures\MYM352\IMG_6510_Back.JPG</t>
  </si>
  <si>
    <t>Gold samples Set5\Pictures\MYM352\MYM352_Position.jpeg</t>
  </si>
  <si>
    <t>Gold samples Set5\Pictures\MYM352\IMG_6507_Note.JPG</t>
  </si>
  <si>
    <t>Gold samples Set5\Pictures\MYM505\MYM505-01\IMG_6517_Front.JPG</t>
  </si>
  <si>
    <t>Gold samples Set5\Pictures\MYM505\MYM505-01\IMG_6518_Back.JPG</t>
  </si>
  <si>
    <t>Gold samples Set5\Pictures\MYM505\MYM505-01\MYM505-01_Position.jpeg</t>
  </si>
  <si>
    <t>Gold samples Set5\Pictures\MYM505\IMG_6514_Note.JPG</t>
  </si>
  <si>
    <t>Gold samples Set5\Pictures\MYM505\MYM505-02\IMG_6515_Top.JPG</t>
  </si>
  <si>
    <t>Gold samples Set5\Pictures\MYM505\MYM505-02\IMG_6516_Side.JPG</t>
  </si>
  <si>
    <t>Gold samples Set5\Pictures\MYM505\MYM505-02\MYM505-02_Position.jpeg</t>
  </si>
  <si>
    <t>Gold samples Set5\Pictures\MYM831\IMG_6505_Front.JPG</t>
  </si>
  <si>
    <t>Gold samples Set5\Pictures\MYM831\IMG_6506_Back.JPG</t>
  </si>
  <si>
    <t>Gold samples Set5\Pictures\MYM831\MYM831_Position.jpeg</t>
  </si>
  <si>
    <t>Gold samples Set5\Pictures\MYM831\IMG_6504_Note.JPG</t>
  </si>
  <si>
    <t>Gold samples Set5\Pictures\KLP142\KLP142-01\IMG_6564_Front.JPG</t>
  </si>
  <si>
    <t>Gold samples Set5\Pictures\KLP142\KLP142-01\KLP142-01_Position.jpeg</t>
  </si>
  <si>
    <t>Gold samples Set5\Pictures\KLP142\IMG_6561_Note.JPG</t>
  </si>
  <si>
    <t>Gold samples Set5\Pictures\KLP142\KLP142-03\IMG_6563_Front.JPG</t>
  </si>
  <si>
    <t>Gold samples Set5\Pictures\KLP142\KLP142-03\KLP142-03_Position.jpeg</t>
  </si>
  <si>
    <t>Gold samples Set5\Pictures\KLP160\KLP160-04\IMG_6584_Front.JPG</t>
  </si>
  <si>
    <t>Gold samples Set5\Pictures\KLP160\KLP160-04\IMG_6585_Back.JPG</t>
  </si>
  <si>
    <t>Gold samples Set5\Pictures\KLP160\KLP160-04\KLP160-04_Position.jpeg</t>
  </si>
  <si>
    <t>Gold samples Set5\Pictures\KLP160\IMG_6583_Note.JPG</t>
  </si>
  <si>
    <t>Gold samples Set5\Pictures\KLP160\KLP160-05\IMG_6590_Front.JPG</t>
  </si>
  <si>
    <t>Gold samples Set5\Pictures\KLP160\KLP160-05\KLP160-05_Position.jpeg</t>
  </si>
  <si>
    <t>Gold samples Set5\Pictures\KLP160\KLP160-09\IMG_6586_Front.JPG</t>
  </si>
  <si>
    <t>Gold samples Set5\Pictures\KLP160\KLP160-09\IMG_6587_Back.JPG</t>
  </si>
  <si>
    <t>Gold samples Set5\Pictures\KLP160\KLP160-09\KLP160-09_Position.jpeg</t>
  </si>
  <si>
    <t>Gold samples Set5\Pictures\KLP160\KLP160-13\IMG_6588_Front.JPG</t>
  </si>
  <si>
    <t>Gold samples Set5\Pictures\KLP160\KLP160-13\KLP160-13_Position.jpeg</t>
  </si>
  <si>
    <t>Gold samples Set5\Pictures\KLP160\KLP160-14\IMG_6592_Front.JPG</t>
  </si>
  <si>
    <t>Gold samples Set5\Pictures\KLP160\KLP160-14\IMG_6593_Back.JPG</t>
  </si>
  <si>
    <t>Gold samples Set5\Pictures\KLP160\KLP160-14\KLP160-14_Position.jpeg</t>
  </si>
  <si>
    <t>Gold samples Set5\Pictures\KLP160\KLP160-15\KLP160-15-1\IMG_6595_Front.JPG</t>
  </si>
  <si>
    <t>Gold samples Set5\Pictures\KLP160\KLP160-15\KLP160-15-1\IMG_6594_Back.JPG</t>
  </si>
  <si>
    <t>Gold samples Set5\Pictures\KLP160\KLP160-15\KLP160-15-1\KLP160-15-1_Position.jpeg</t>
  </si>
  <si>
    <t>Gold samples Set5\Pictures\KLP160\KLP160-15\KLP160-15-2\IMG_6597_Front.JPG</t>
  </si>
  <si>
    <t>Gold samples Set5\Pictures\KLP160\KLP160-15\KLP160-15-2\IMG_6596_Back.JPG</t>
  </si>
  <si>
    <t>Gold samples Set5\Pictures\KLP160\KLP160-15\KLP160-15-2\KLP160-15-2_Position.jpeg</t>
  </si>
  <si>
    <t>Gold samples Set5\Pictures\KLP210\IMG_6560_Front.JPG</t>
  </si>
  <si>
    <t>Gold samples Set5\Pictures\KLP210\IMG_6559_Back.JPG</t>
  </si>
  <si>
    <t>Gold samples Set5\Pictures\KLP210\KLP210_Position.jpeg</t>
  </si>
  <si>
    <t>Gold samples Set5\Pictures\KLP210\IMG_6557_Note.JPG</t>
  </si>
  <si>
    <t>Gold samples Set5\Pictures\KLP237-01\IMG_6571_Front.JPG</t>
  </si>
  <si>
    <t>Gold samples Set5\Pictures\KLP237-01\KLP237-01_Position.jpeg</t>
  </si>
  <si>
    <t>Gold samples Set5\Pictures\KLP237-01\IMG_6570_Note.JPG</t>
  </si>
  <si>
    <t>Gold samples Set5\Pictures\KLP527-01\IMG_6569_Front.JPG</t>
  </si>
  <si>
    <t>Gold samples Set5\Pictures\KLP527-01\KLP527-01_Position.jpeg</t>
  </si>
  <si>
    <t>Gold samples Set5\Pictures\KLP527-01\IMG_6566_Note.JPG</t>
  </si>
  <si>
    <t>527-01</t>
  </si>
  <si>
    <t>Gold samples Set5\Pictures\KLP666\KLP666-01\IMG_6605_Front.JPG</t>
  </si>
  <si>
    <t>Gold samples Set5\Pictures\KLP666\KLP666-01\IMG_6606_Back.JPG</t>
  </si>
  <si>
    <t>Gold samples Set5\Pictures\KLP666\KLP666-01\KLP666-01_Position.jpeg</t>
  </si>
  <si>
    <t>Gold samples Set5\Pictures\KLP666\IMG_6598_Note.JPG</t>
  </si>
  <si>
    <t>Gold samples Set5\Pictures\KLP666\KLP666-02\IMG_6601_Front.JPG</t>
  </si>
  <si>
    <t>Gold samples Set5\Pictures\KLP666\KLP666-02\KLP666-02_Position.JPG</t>
  </si>
  <si>
    <t>Gold samples Set5\Pictures\KLP666\KLP666-03\IMG_6604_Front.JPG</t>
  </si>
  <si>
    <t>Gold samples Set5\Pictures\KLP666\KLP666-03\IMG_6603_Back.JPG</t>
  </si>
  <si>
    <t>Gold samples Set5\Pictures\KLP666\KLP666-03\KLP666-03_Position.jpeg</t>
  </si>
  <si>
    <t>Gold samples Set5\Pictures\KLP666\KLP666-04\IMG_6608_Front.JPG</t>
  </si>
  <si>
    <t>Gold samples Set5\Pictures\KLP666\KLP666-04\IMG_6607_Back.JPG</t>
  </si>
  <si>
    <t>Gold samples Set5\Pictures\KLP666\KLP666-04\KLP666-04_Position.jpeg</t>
  </si>
  <si>
    <t>Gold samples Set5\Pictures\KLP666\KLP666-07\IMG_6599_Front.JPG</t>
  </si>
  <si>
    <t>Gold samples Set5\Pictures\KLP666\KLP666-07\IMG_6600_Back.JPG</t>
  </si>
  <si>
    <t>Gold samples Set5\Pictures\KLP666\KLP666-07\KLP666-07_Position.jpeg</t>
  </si>
  <si>
    <t>Gold samples Set5\Pictures\PKT050\IMG_6533_Note.JPG</t>
  </si>
  <si>
    <t>Gold samples Set5\Pictures\PKT050\PKT050-01\IMG_6534_Front.JPG</t>
  </si>
  <si>
    <t>Gold samples Set5\Pictures\PKT050\PKT050-01\IMG_6535_Back.JPG</t>
  </si>
  <si>
    <t>Gold samples Set5\Pictures\PKT050\PKT050-01\PKT050-01_Position.jpeg</t>
  </si>
  <si>
    <t>Gold samples Set5\Pictures\PKT050\PKT050-02\IMG_6536_Front.JPG</t>
  </si>
  <si>
    <t>Gold samples Set5\Pictures\PKT050\PKT050-02\PKT050-02_Position.jpeg</t>
  </si>
  <si>
    <t>Gold samples Set5\Pictures\PKT050\PKT050-03\IMG_6545_Front.JPG</t>
  </si>
  <si>
    <t>Gold samples Set5\Pictures\PKT050\PKT050-03\PKT050-03_Position.jpeg</t>
  </si>
  <si>
    <t>Gold samples Set5\Pictures\PKT050\PKT050-04\IMG_6540_Front.JPG</t>
  </si>
  <si>
    <t>Gold samples Set5\Pictures\PKT050\PKT050-04\IMG_6541_Back.JPG</t>
  </si>
  <si>
    <t>Gold samples Set5\Pictures\PKT050\PKT050-04\PKT050-04_Position.jpeg</t>
  </si>
  <si>
    <t>Gold samples Set5\Pictures\PKT050\PKT050-05\IMG_6546_Front.JPG</t>
  </si>
  <si>
    <t>Gold samples Set5\Pictures\PKT050\PKT050-05\IMG_6547_Back.JPG</t>
  </si>
  <si>
    <t>Gold samples Set5\Pictures\PKT050\PKT050-05\PKT050-05-1_Position.jpeg</t>
  </si>
  <si>
    <t>Gold samples Set5\Pictures\PKT050\PKT050-05\PKT050-05-2_Position.jpeg</t>
  </si>
  <si>
    <r>
      <t xml:space="preserve">วัด 2 ตำแหน่ง ตำแหน่งที่ 2 </t>
    </r>
    <r>
      <rPr>
        <sz val="11"/>
        <color theme="1"/>
        <rFont val="Wingdings 3"/>
        <family val="1"/>
        <charset val="2"/>
      </rPr>
      <t></t>
    </r>
  </si>
  <si>
    <t>Gold samples Set5\Pictures\PKT050\PKT050-12\IMG_6543_Front.JPG</t>
  </si>
  <si>
    <t>Gold samples Set5\Pictures\PKT050\PKT050-12\IMG_6542_Back.JPG</t>
  </si>
  <si>
    <t>Gold samples Set5\Pictures\PKT050\PKT050-12\PKT050-12_Position.jpeg</t>
  </si>
  <si>
    <t>Gold samples Set5\Pictures\PKT050\PKT050-13\IMG_6538_Front.JPG</t>
  </si>
  <si>
    <t>Gold samples Set5\Pictures\PKT050\PKT050-13\IMG_6539_Back.JPG</t>
  </si>
  <si>
    <t>Gold samples Set5\Pictures\PKT050\PKT050-13\PKT050-13_Position.jpeg</t>
  </si>
  <si>
    <t>Gold samples Set5\Pictures\PKT050\PKT050-14\IMG_6549_Front.JPG</t>
  </si>
  <si>
    <t>Gold samples Set5\Pictures\PKT050\PKT050-14\IMG_6550_Back.JPG</t>
  </si>
  <si>
    <t>Gold samples Set5\Pictures\PKT050\PKT050-14\PKT050-14_Position.jpeg</t>
  </si>
  <si>
    <t>Gold samples Set5\Pictures\PKT050\PKT050-15\IMG_6552_Front.JPG</t>
  </si>
  <si>
    <t>Gold samples Set5\Pictures\PKT050\PKT050-15\PKT050-15_Position.jpeg</t>
  </si>
  <si>
    <t>Gold samples Set5\Pictures\PKT050\PKT050-16\IMG_6555_Front.JPG</t>
  </si>
  <si>
    <t>Gold samples Set5\Pictures\PKT050\PKT050-16\IMG_6556_Back.JPG</t>
  </si>
  <si>
    <t>Gold samples Set5\Pictures\PKT050\PKT050-16\PKT050-16_Position.jpeg</t>
  </si>
  <si>
    <t>Gold samples Set5\Pictures\PKT147\PKT147-01\IMG_6530_Front.JPG</t>
  </si>
  <si>
    <t>Gold samples Set5\Pictures\PKT147\PKT147-01\IMG_6529_Back.JPG</t>
  </si>
  <si>
    <t>Gold samples Set5\Pictures\PKT147\PKT147-01\PKT147-01_Position.jpeg</t>
  </si>
  <si>
    <t>Gold samples Set5\Pictures\PKT147\IMG_6528_Note.JPG</t>
  </si>
  <si>
    <t>Gold samples Set5\Pictures\PKT147\PKT147-02\IMG_6532_Front.JPG</t>
  </si>
  <si>
    <t>Gold samples Set5\Pictures\PKT147\PKT147-02\IMG_6531_Back.JPG</t>
  </si>
  <si>
    <t>Gold samples Set5\Pictures\PKT148\PKT148-02\PKT148-02_Postion.jpeg</t>
  </si>
  <si>
    <t>Gold samples Set5\Pictures\PKT147\PKT147-02\PKT147-02_Position.jpeg</t>
  </si>
  <si>
    <t>Gold samples Set5\Pictures\PKT148\PKT148-02\IMG_6503_Front.JPG</t>
  </si>
  <si>
    <t>Gold samples Set5\Pictures\PKT148\IMG_6499_Note.JPG</t>
  </si>
  <si>
    <t>Gold samples Set5\Pictures\PKT148\PKT148-03\IMG_6501_Front.JPG</t>
  </si>
  <si>
    <t>Gold samples Set5\Pictures\PKT148\PKT148-03\IMG_6500_Back.JPG</t>
  </si>
  <si>
    <t>Gold samples Set5\Pictures\PKT148\PKT148-03\PKT148-03_Position.jpeg</t>
  </si>
  <si>
    <t>Gold samples Set5\Pictures\PKT378-02\IMG_6497_Front.JPG</t>
  </si>
  <si>
    <t>Gold samples Set5\Pictures\PKT378-02\IMG_6498_Back.JPG</t>
  </si>
  <si>
    <t>Gold samples Set5\Pictures\PKT378-02\PKT378-02_Position.jpeg</t>
  </si>
  <si>
    <t>Gold samples Set5\Pictures\PKT378-02\IMG_6491_Note.jpg</t>
  </si>
  <si>
    <t>Gold samples Set4\Pictures\BKN029\IMG_5236_Front.JPG</t>
  </si>
  <si>
    <t>Gold samples Set4\Pictures\BKN029\BKN029_Position.jpeg</t>
  </si>
  <si>
    <t>Gold samples Set4\Pictures\BKN029\IMG_5234_Note.JPG</t>
  </si>
  <si>
    <t>Gold samples Set4\Pictures\BKN029-02\IMG_5241_Front.JPG</t>
  </si>
  <si>
    <t>Gold samples Set4\Pictures\BKN029-02\IMG_5239_Note.JPG</t>
  </si>
  <si>
    <t>Gold samples Set4\Pictures\BKN029-02\BKN029-02_Position.jpeg</t>
  </si>
  <si>
    <t>Gold samples Set4\Pictures\BKN029-03\IMG_5238_Front.JPG</t>
  </si>
  <si>
    <t>Gold samples Set4\Pictures\BKN029-03\BKN029-03_Position.jpeg</t>
  </si>
  <si>
    <t>Gold samples Set4\Pictures\BKN029-03\IMG_5237_Note.JPG</t>
  </si>
  <si>
    <t>Gold samples Set4\Pictures\KSK0038-02\IMG_7309_Front.JPG</t>
  </si>
  <si>
    <t>Gold samples Set4\Pictures\KSK0038-02\KSK0038-02_Position.jpeg</t>
  </si>
  <si>
    <t>Gold samples Set4\Pictures\KSK0051-11\IMG_7314_Front.JPG</t>
  </si>
  <si>
    <t>Gold samples Set4\Pictures\KSK0051-11\KSK0051-11_Position.jpg</t>
  </si>
  <si>
    <t>Gold samples Set4\Pictures\KSK0051-11\IMG_7316_Back.JPG</t>
  </si>
  <si>
    <t>Gold samples Set4\Pictures\KSK0084-09\IMG_7296_Front.JPG</t>
  </si>
  <si>
    <t>Gold samples Set4\Pictures\KSK0084-09\KSK0084-09_Position.jpg</t>
  </si>
  <si>
    <t>Gold samples Set4\Pictures\KSK0092-06\IMG_7292_Front.JPG</t>
  </si>
  <si>
    <t>Gold samples Set4\Pictures\KSK0092-06\IMG_7293_Back.JPG</t>
  </si>
  <si>
    <t>Gold samples Set4\Pictures\KSK0092-06\KSK0092-06_Position.jpg</t>
  </si>
  <si>
    <t>Gold samples Set4\Pictures\KSK0208-08\IMG_7322_Front.JPG</t>
  </si>
  <si>
    <t>Gold samples Set4\Pictures\KSK0208-08\IMG_7319_Back.JPG</t>
  </si>
  <si>
    <t>Gold samples Set4\Pictures\KSK0208-08\KSK0208-08_Position.jpeg</t>
  </si>
  <si>
    <t>Gold samples Set4\Pictures\KSK0274-08\IMG_7306_Front.JPG</t>
  </si>
  <si>
    <t>Gold samples Set4\Pictures\KSK0274-08\KSK0274-08_Position.jpg</t>
  </si>
  <si>
    <t>Gold samples Set4\Pictures\KSK0274-09\IMG_5248_Front.JPG</t>
  </si>
  <si>
    <t>Gold samples Set4\Pictures\KSK0274-09\KSK0274-09_Position.jpeg</t>
  </si>
  <si>
    <t>Gold samples Set4\Pictures\KSK0283-01\IMG_5242_Front.JPG</t>
  </si>
  <si>
    <t>Gold samples Set4\Pictures\KSK0283-01\KSK0283-01_Position.jpeg</t>
  </si>
  <si>
    <t>Gold samples Set4\Pictures\KSK0441-03\IMG_5253_Front.JPG</t>
  </si>
  <si>
    <t>Gold samples Set4\Pictures\KSK0441-03\IMG_5254_Back.JPG</t>
  </si>
  <si>
    <t>Gold samples Set4\Pictures\KSK0441-03\KSK0441-03_Position.jpeg</t>
  </si>
  <si>
    <t>Gold samples Set4\Pictures\KSK051\KSK051-01\IMG_7390_Front.JPG</t>
  </si>
  <si>
    <t>Gold samples Set4\Pictures\KSK051\KSK051-01\IMG_7392_Back.JPG</t>
  </si>
  <si>
    <t>Gold samples Set4\Pictures\KSK051\KSK051-01\KSK051-01_Position.jpg</t>
  </si>
  <si>
    <t>Gold samples Set4\Pictures\KSK051\IMG_7375_Note.JPG</t>
  </si>
  <si>
    <t>Gold samples Set4\Pictures\KSK051\KSK051-02\IMG_7381_Front.JPG</t>
  </si>
  <si>
    <t>Gold samples Set4\Pictures\KSK051\KSK051-02\IMG_7380_Back.JPG</t>
  </si>
  <si>
    <t>Gold samples Set4\Pictures\KSK051\KSK051-02\KSK051-02_Position.jpeg</t>
  </si>
  <si>
    <t>Gold samples Set4\Pictures\KSK051\KSK051-06\IMG_7379_Front.JPG</t>
  </si>
  <si>
    <t>Gold samples Set4\Pictures\KSK051\KSK051-06\IMG_7378_Back.JPG</t>
  </si>
  <si>
    <t>Gold samples Set4\Pictures\KSK051\KSK051-06\KSK051-06_Position.jpeg</t>
  </si>
  <si>
    <t>Gold samples Set4\Pictures\KSK051\KSK051-07\IMG_7382_Front.JPG</t>
  </si>
  <si>
    <t>Gold samples Set4\Pictures\KSK051\KSK051-07\IMG_7383_Back.JPG</t>
  </si>
  <si>
    <t>Gold samples Set4\Pictures\KSK051\KSK051-07\KSK051-07_Position.jpeg</t>
  </si>
  <si>
    <t>Gold samples Set4\Pictures\KSK090\KSK090-1\IMG_7347_Front.JPG</t>
  </si>
  <si>
    <t>Gold samples Set4\Pictures\KSK090\KSK090-1\IMG_7343_Back.JPG</t>
  </si>
  <si>
    <t>Gold samples Set4\Pictures\KSK090\KSK090-1\KSK090-1_Position.jpeg</t>
  </si>
  <si>
    <t>Gold samples Set4\Pictures\KSK090\IMG_7339_Note.JPG</t>
  </si>
  <si>
    <t>Gold samples Set4\Pictures\KSK090\KSK090-2\IMG_7350_Front.JPG</t>
  </si>
  <si>
    <t>Gold samples Set4\Pictures\KSK090\KSK090-2\KSK090-2_Position.jpeg</t>
  </si>
  <si>
    <t>Gold samples Set4\Pictures\KSK092\KSK092-01\IMG_5343_Front.JPG</t>
  </si>
  <si>
    <t>Gold samples Set4\Pictures\KSK092\KSK092-01\KSK092-01_Position.jpeg</t>
  </si>
  <si>
    <t>Gold samples Set4\Pictures\KSK092\KSK092-01\IMG_5338_Note.JPG</t>
  </si>
  <si>
    <t>Gold samples Set4\Pictures\KSK092\KSK092-02\IMG_5351_Front.JPG</t>
  </si>
  <si>
    <t>Gold samples Set4\Pictures\KSK092\KSK092-02\KSK092-02_Position.jpeg</t>
  </si>
  <si>
    <t>Gold samples Set4\Pictures\KSK092\KSK092-02\IMG_5348_Note.JPG</t>
  </si>
  <si>
    <t>Gold samples Set4\Pictures\KSK092\KSK092-03\IMG_5355_Front.JPG</t>
  </si>
  <si>
    <t>Gold samples Set4\Pictures\KSK092\KSK092-03\IMG_5353_Back.JPG</t>
  </si>
  <si>
    <t>Gold samples Set4\Pictures\KSK092\KSK092-03\KSK092-03_Position.jpeg</t>
  </si>
  <si>
    <t>Gold samples Set4\Pictures\KSK092\KSK092-03\IMG_5352_Note.JPG</t>
  </si>
  <si>
    <t>Gold samples Set4\Pictures\KSK092\KSK092-04\IMG_5359_Front.JPG</t>
  </si>
  <si>
    <t>Gold samples Set4\Pictures\KSK092\KSK092-04\KSK092-04_Position.jpeg</t>
  </si>
  <si>
    <t>Gold samples Set4\Pictures\KSK092\KSK092-04\IMG_5356_Note.JPG</t>
  </si>
  <si>
    <t>Gold samples Set4\Pictures\KSK092\KSK092-05\IMG_5367_Front.JPG</t>
  </si>
  <si>
    <t>Gold samples Set4\Pictures\KSK092\KSK092-05\KSK092-05_Position.jpeg</t>
  </si>
  <si>
    <t>Gold samples Set4\Pictures\KSK092\KSK092-05\IMG_5362_Note.JPG</t>
  </si>
  <si>
    <r>
      <t xml:space="preserve">ด้าน Side </t>
    </r>
    <r>
      <rPr>
        <sz val="11"/>
        <color theme="1"/>
        <rFont val="Wingdings 3"/>
        <family val="1"/>
        <charset val="2"/>
      </rPr>
      <t></t>
    </r>
  </si>
  <si>
    <t>Gold samples Set4\Pictures\KSK092\KSK092-05\IMG_5366_Side.JPG</t>
  </si>
  <si>
    <t>Gold samples Set4\Pictures\KSK129\IMG_7335_Front.JPG</t>
  </si>
  <si>
    <t>Gold samples Set4\Pictures\KSK129\IMG_7334_Back.JPG</t>
  </si>
  <si>
    <t>Gold samples Set4\Pictures\KSK129\KSK129_Position.jpeg</t>
  </si>
  <si>
    <t>Gold samples Set4\Pictures\KSK129\IMG_7332_Note.JPG</t>
  </si>
  <si>
    <t>Gold samples Set4\Pictures\KSK226\IMG_5309_Front.JPG</t>
  </si>
  <si>
    <t>Gold samples Set4\Pictures\KSK226\KSK226-01_Position.jpeg</t>
  </si>
  <si>
    <t>Gold samples Set4\Pictures\KSK226\IMG_5306_Note.JPG</t>
  </si>
  <si>
    <t>Gold samples Set4\Pictures\KSK237\IMG_5283_Front.JPG</t>
  </si>
  <si>
    <t>Gold samples Set4\Pictures\KSK237\KSK237_Position.jpeg</t>
  </si>
  <si>
    <t>Gold samples Set4\Pictures\KSK237\IMG_5278_Note.JPG</t>
  </si>
  <si>
    <t>Gold samples Set4\Pictures\KSK243\KSK243-03\IMG_5271_Front.JPG</t>
  </si>
  <si>
    <t>Gold samples Set4\Pictures\KSK243\KSK243-03\KSK243-03_Position.jpeg</t>
  </si>
  <si>
    <t>Gold samples Set4\Pictures\KSK243\KSK243-03\IMG_5266_Note.JPG</t>
  </si>
  <si>
    <t>Gold samples Set4\Pictures\KSK243\KSK243-04\IMG_5277_Front.JPG</t>
  </si>
  <si>
    <t>Gold samples Set4\Pictures\KSK243\KSK243-04\IMG_5272_Note.JPG</t>
  </si>
  <si>
    <t>Gold samples Set4\Pictures\KSK243\KSK243-04\KSK243-04_Position.jpeg</t>
  </si>
  <si>
    <t>Gold samples Set4\Pictures\KSK243\KSK243-04\IMG_5274_Side.JPG</t>
  </si>
  <si>
    <t>Gold samples Set4\Pictures\KSK279\IMG_7372_Front.JPG</t>
  </si>
  <si>
    <t>Gold samples Set4\Pictures\KSK279\IMG_7374_Back.JPG</t>
  </si>
  <si>
    <t>Gold samples Set4\Pictures\KSK279\KSK279_Position.jpeg</t>
  </si>
  <si>
    <t>Gold samples Set4\Pictures\KSK279\IMG_7369_Note.JPG</t>
  </si>
  <si>
    <t>Gold samples Set4\Pictures\KSK349\KSK349-01\IMG_5288_Front.JPG</t>
  </si>
  <si>
    <t>Gold samples Set4\Pictures\KSK349\KSK349-01\KSK349-01_Position.jpeg</t>
  </si>
  <si>
    <t>Gold samples Set4\Pictures\KSK349\KSK349-01\IMG_5284_Note.JPG</t>
  </si>
  <si>
    <t>Gold samples Set4\Pictures\KSK349\KSK349-02\IMG_5296_Front.JPG</t>
  </si>
  <si>
    <t>Gold samples Set4\Pictures\KSK349\KSK349-02\KSK349-02_Position.jpeg</t>
  </si>
  <si>
    <t>Gold samples Set4\Pictures\KSK349\KSK349-02\IMG_5291_Note.JPG</t>
  </si>
  <si>
    <t>Gold samples Set4\Pictures\KSK349\KSK349-03\IMG_5300_Front.JPG</t>
  </si>
  <si>
    <t>Gold samples Set4\Pictures\KSK349\KSK349-03\KSK349-03_Position.jpeg</t>
  </si>
  <si>
    <t>Gold samples Set4\Pictures\KSK349\KSK349-03\IMG_5299_Note.JPG</t>
  </si>
  <si>
    <t>Gold samples Set4\Pictures\KSK358-02\IMG_5333_Front.JPG</t>
  </si>
  <si>
    <t>Gold samples Set4\Pictures\KSK358-02\IMG_5336_Back.jpeg</t>
  </si>
  <si>
    <t>Gold samples Set4\Pictures\KSK358-02\KSK358-02-front-Position.jpeg</t>
  </si>
  <si>
    <t>Gold samples Set4\Pictures\KSK358-02\IMG_5329_Note.JPG</t>
  </si>
  <si>
    <r>
      <t xml:space="preserve">Position ด้าน Back </t>
    </r>
    <r>
      <rPr>
        <sz val="11"/>
        <color theme="1"/>
        <rFont val="Wingdings 3"/>
        <family val="1"/>
        <charset val="2"/>
      </rPr>
      <t></t>
    </r>
  </si>
  <si>
    <t>Gold samples Set4\Pictures\KSK358-02\KSK358-02-backPosition.jpeg</t>
  </si>
  <si>
    <t>Gold samples Set4\Pictures\KSK366\KSK366-01\IMG_5318_Front.JPG</t>
  </si>
  <si>
    <t>Gold samples Set4\Pictures\KSK366\KSK366-01\IMG_5316_Back.JPG</t>
  </si>
  <si>
    <t>Gold samples Set4\Pictures\KSK366\KSK366-01\KSK366-01_Position.jpeg</t>
  </si>
  <si>
    <t>Gold samples Set4\Pictures\KSK366\KSK366-01\IMG_5311_Note.JPG</t>
  </si>
  <si>
    <t>Gold samples Set4\Pictures\KSK366\KSK366-02\IMG_5324_Front.JPG</t>
  </si>
  <si>
    <t>Gold samples Set4\Pictures\KSK366\KSK366-02\KSK366-02_Position.jpeg</t>
  </si>
  <si>
    <t>Gold samples Set4\Pictures\KSK366\KSK366-02\IMG_5321_Note.JPG</t>
  </si>
  <si>
    <t>Gold samples Set4\Pictures\KSK381\KSK381-02\IMG_7355_Front.JPG</t>
  </si>
  <si>
    <t>Gold samples Set4\Pictures\KSK381\KSK381-02\IMG_7356_Back.JPG</t>
  </si>
  <si>
    <t>Gold samples Set4\Pictures\KSK381\KSK381-02\KSK381-01-Position1.jpeg</t>
  </si>
  <si>
    <t>Gold samples Set4\Pictures\KSK381\IMG_7352_Note-all.JPG</t>
  </si>
  <si>
    <t>Gold samples Set4\Pictures\KSK381\KSK381-03\IMG_7360_Front.JPG</t>
  </si>
  <si>
    <t>Gold samples Set4\Pictures\KSK381\KSK381-03\IMG_7363_Back.JPG</t>
  </si>
  <si>
    <t>Gold samples Set4\Pictures\KSK381\KSK381-03\KSK381-03-Position1.jpeg</t>
  </si>
  <si>
    <t>Gold samples Set4\Pictures\KSK381\KSK381-03\KSK381-03-Position2.jpeg</t>
  </si>
  <si>
    <t>Gold samples Set4\Pictures\KSK417NY\IMG_7368_Front.JPG</t>
  </si>
  <si>
    <t>Gold samples Set4\Pictures\KSK417NY\IMG_7366_Back.JPG</t>
  </si>
  <si>
    <t>Gold samples Set4\Pictures\KSK417NY\KSK417NY_Position.jpeg</t>
  </si>
  <si>
    <t>Gold samples Set4\Pictures\KSK417NY\IMG_7365_Note.JPG</t>
  </si>
  <si>
    <t>Gold samples Set4\Pictures\KSK466\IMG_5265_Front.JPG</t>
  </si>
  <si>
    <t>Gold samples Set4\Pictures\KSK466\IMG_5263_Back.JPG</t>
  </si>
  <si>
    <t>Gold samples Set4\Pictures\KSK466\KSK466_Position.jpeg</t>
  </si>
  <si>
    <t>Gold samples Set4\Pictures\KSK466\IMG_5260_Note.JPG</t>
  </si>
  <si>
    <t>468-P1</t>
  </si>
  <si>
    <t>468-P2</t>
  </si>
  <si>
    <t>468-P3</t>
  </si>
  <si>
    <t>468-P4</t>
  </si>
  <si>
    <t>468-P5</t>
  </si>
  <si>
    <t>468-P6</t>
  </si>
  <si>
    <t>468-P7</t>
  </si>
  <si>
    <t>Source</t>
  </si>
  <si>
    <t>23-P1</t>
  </si>
  <si>
    <t>23-P2</t>
  </si>
  <si>
    <t>Concentration (%)</t>
  </si>
  <si>
    <t>Au</t>
  </si>
  <si>
    <t>Ag</t>
  </si>
  <si>
    <t>Ti</t>
  </si>
  <si>
    <t>Fe</t>
  </si>
  <si>
    <t>Cu</t>
  </si>
  <si>
    <t>Sum</t>
  </si>
  <si>
    <t>P1</t>
  </si>
  <si>
    <t>P2</t>
  </si>
  <si>
    <t>P3</t>
  </si>
  <si>
    <t>P4</t>
  </si>
  <si>
    <t>P5</t>
  </si>
  <si>
    <t>P6</t>
  </si>
  <si>
    <t>P7</t>
  </si>
  <si>
    <t>Pb</t>
  </si>
  <si>
    <t>Pt</t>
  </si>
  <si>
    <t>front P1</t>
  </si>
  <si>
    <t>front P2</t>
  </si>
  <si>
    <t>607-P1</t>
  </si>
  <si>
    <t>607-P2</t>
  </si>
  <si>
    <t>326-01</t>
  </si>
  <si>
    <t>326-02</t>
  </si>
  <si>
    <t>Cr</t>
  </si>
  <si>
    <t>Ir</t>
  </si>
  <si>
    <t>ซ้าย</t>
  </si>
  <si>
    <t>ขวา</t>
  </si>
  <si>
    <t>179-01</t>
  </si>
  <si>
    <t>029-03-P1</t>
  </si>
  <si>
    <t>029-03-P2</t>
  </si>
  <si>
    <t>628-P1</t>
  </si>
  <si>
    <t>628-P2</t>
  </si>
  <si>
    <t>Concentration (%) *VANTA XRF result (Precious Mode)</t>
  </si>
  <si>
    <t>274-08-P1</t>
  </si>
  <si>
    <t>274-08-P2</t>
  </si>
  <si>
    <t>381-02-P1</t>
  </si>
  <si>
    <t>381-02-P2</t>
  </si>
  <si>
    <t>381-03-P1</t>
  </si>
  <si>
    <t>381-03-P2</t>
  </si>
  <si>
    <t>Remain element</t>
  </si>
  <si>
    <t>For Origin Plot</t>
  </si>
  <si>
    <t>element</t>
  </si>
  <si>
    <t>Remain Element</t>
  </si>
  <si>
    <t>(Sum-Au-Ag-Cu)</t>
  </si>
  <si>
    <t>29-02</t>
  </si>
  <si>
    <t>29-03-P1</t>
  </si>
  <si>
    <t>29-03-P2</t>
  </si>
  <si>
    <t>Set No.</t>
  </si>
  <si>
    <t>Normalized by Origin</t>
  </si>
  <si>
    <t>From VANTA</t>
  </si>
  <si>
    <t>%Error Au</t>
  </si>
  <si>
    <t>XRF_BL1.1W</t>
  </si>
  <si>
    <t>11764 eV</t>
  </si>
  <si>
    <t>Set 6</t>
  </si>
  <si>
    <t>P</t>
  </si>
  <si>
    <t>Set 2</t>
  </si>
  <si>
    <t>Set 1</t>
  </si>
  <si>
    <t>Set 3</t>
  </si>
  <si>
    <t>Set 4</t>
  </si>
  <si>
    <t>Set 5</t>
  </si>
  <si>
    <t>Set</t>
  </si>
  <si>
    <t>029-03-1</t>
  </si>
  <si>
    <t>029-03-2</t>
  </si>
  <si>
    <t>029-03-3</t>
  </si>
  <si>
    <t>029-03-4</t>
  </si>
  <si>
    <t>358-02 Front</t>
  </si>
  <si>
    <t>417NY</t>
  </si>
  <si>
    <t>15000 eV</t>
  </si>
  <si>
    <t>STD</t>
  </si>
  <si>
    <t>STD 1</t>
  </si>
  <si>
    <t>STD 2</t>
  </si>
  <si>
    <t>STD 3</t>
  </si>
  <si>
    <t>STD 4</t>
  </si>
  <si>
    <t>STD 5</t>
  </si>
  <si>
    <t>18/2/2022</t>
  </si>
  <si>
    <t>xxx2565</t>
  </si>
  <si>
    <t>Gold samples Set6\Pictures\KLPxxx2565\KLPxxx2565_front.jpg</t>
  </si>
  <si>
    <t>Gold samples Set6\Pictures\KLPxxx2565\KLPxxx2565_back.jpg</t>
  </si>
  <si>
    <t>Gold samples Set6\Pictures\KLPxxx2565\KLPxxx2565_front_POS.png</t>
  </si>
  <si>
    <t>Gold samples Set6\Pictures\KLPxxx2565\KLPxxx2565_back_POS.png</t>
  </si>
  <si>
    <t>เหรียญโรมันที่เพิ่งได้รับมาจากระนอง</t>
  </si>
  <si>
    <t>xxx2565(1)</t>
  </si>
  <si>
    <t>xxx2565(2)</t>
  </si>
  <si>
    <t xml:space="preserve"> </t>
  </si>
  <si>
    <t>283-02-P1</t>
  </si>
  <si>
    <t>283-02-P2</t>
  </si>
  <si>
    <t>Roman</t>
  </si>
  <si>
    <t>KLPxxx2565</t>
  </si>
  <si>
    <t>050-05-1P</t>
  </si>
  <si>
    <t>050-05-2P</t>
  </si>
  <si>
    <t>Weight (g)</t>
  </si>
  <si>
    <t>(Sum-Au-Ag)</t>
  </si>
  <si>
    <t>xxx2565-1</t>
  </si>
  <si>
    <t>xxx2566-2</t>
  </si>
  <si>
    <t>Cu + Others</t>
  </si>
  <si>
    <t>Wixi</t>
  </si>
  <si>
    <t>xi</t>
  </si>
  <si>
    <t>AVG</t>
  </si>
  <si>
    <t>sum</t>
  </si>
  <si>
    <t>Remain (Cu+Others)</t>
  </si>
  <si>
    <t>Cu+Others</t>
  </si>
  <si>
    <t>BKN 23-P1</t>
  </si>
  <si>
    <t>BKN 23-P2</t>
  </si>
  <si>
    <t>BKN 68</t>
  </si>
  <si>
    <t>BKN 695</t>
  </si>
  <si>
    <t>BKN 309</t>
  </si>
  <si>
    <t>BKN 411</t>
  </si>
  <si>
    <t>BKN 29</t>
  </si>
  <si>
    <t>BKN TP001</t>
  </si>
  <si>
    <t>BKN TP002</t>
  </si>
  <si>
    <t>BKN TK001</t>
  </si>
  <si>
    <t>MYM 230</t>
  </si>
  <si>
    <t>MYM 447-01</t>
  </si>
  <si>
    <t>MYM 447-04</t>
  </si>
  <si>
    <t>MYM 468-P1</t>
  </si>
  <si>
    <t>MYM 468-P2</t>
  </si>
  <si>
    <t>MYM 468-P3</t>
  </si>
  <si>
    <t>MYM 468-P4</t>
  </si>
  <si>
    <t>MYM 468-P5</t>
  </si>
  <si>
    <t>MYM 468-P6</t>
  </si>
  <si>
    <t>MYM 468-P7</t>
  </si>
  <si>
    <t>MYM 310</t>
  </si>
  <si>
    <t>MYM 326-01</t>
  </si>
  <si>
    <t>MYM 326-02</t>
  </si>
  <si>
    <t>MYM 179-01</t>
  </si>
  <si>
    <t>MYM 309-03</t>
  </si>
  <si>
    <t>MYM 309-05</t>
  </si>
  <si>
    <t>MYM 309-06</t>
  </si>
  <si>
    <t>MYM 352</t>
  </si>
  <si>
    <t>MYM 505-01</t>
  </si>
  <si>
    <t>MYM 505-02</t>
  </si>
  <si>
    <t>MYM 831</t>
  </si>
  <si>
    <t>MYM xx1</t>
  </si>
  <si>
    <t>KLP 183-01</t>
  </si>
  <si>
    <t>KLP 617</t>
  </si>
  <si>
    <t>KLP 628-P1</t>
  </si>
  <si>
    <t>KLP 628-P2</t>
  </si>
  <si>
    <t>KLP 638-01</t>
  </si>
  <si>
    <t>KLP 089-01</t>
  </si>
  <si>
    <t>KLP 089-02</t>
  </si>
  <si>
    <t>KLP 089-03</t>
  </si>
  <si>
    <t>KLP 089-04</t>
  </si>
  <si>
    <t>KLP 142-01</t>
  </si>
  <si>
    <t>KLP 142-03</t>
  </si>
  <si>
    <t>KLP 160-04</t>
  </si>
  <si>
    <t>KLP 160-05</t>
  </si>
  <si>
    <t>KLP 160-09</t>
  </si>
  <si>
    <t>KLP 160-13</t>
  </si>
  <si>
    <t>KLP 160-14</t>
  </si>
  <si>
    <t>KLP 160-15(1)</t>
  </si>
  <si>
    <t>KLP 160-15(2)</t>
  </si>
  <si>
    <t>KLP 210-02</t>
  </si>
  <si>
    <t>KLP 237-01</t>
  </si>
  <si>
    <t>KLP 527-01</t>
  </si>
  <si>
    <t>KLP 666-01</t>
  </si>
  <si>
    <t>KLP 666-02</t>
  </si>
  <si>
    <t>KLP 666-03</t>
  </si>
  <si>
    <t>KLP 666-04</t>
  </si>
  <si>
    <t>KLP 666-07</t>
  </si>
  <si>
    <t>PKT 011-01</t>
  </si>
  <si>
    <t>PKT 011-02</t>
  </si>
  <si>
    <t>PKT 011-11</t>
  </si>
  <si>
    <t>PKT 047-01</t>
  </si>
  <si>
    <t>PKT 047-07</t>
  </si>
  <si>
    <t>PKT 050-01</t>
  </si>
  <si>
    <t>PKT 050-02</t>
  </si>
  <si>
    <t>PKT 050-03</t>
  </si>
  <si>
    <t>PKT 050-04</t>
  </si>
  <si>
    <t>PKT 050-05</t>
  </si>
  <si>
    <t>PKT 050-12</t>
  </si>
  <si>
    <t>PKT 050-13</t>
  </si>
  <si>
    <t>PKT 050-14</t>
  </si>
  <si>
    <t>PKT 050-15</t>
  </si>
  <si>
    <t>PKT 050-16</t>
  </si>
  <si>
    <t>PKT 147-01</t>
  </si>
  <si>
    <t>PKT 147-02</t>
  </si>
  <si>
    <t>PKT 148-02</t>
  </si>
  <si>
    <t>PKT 148-03</t>
  </si>
  <si>
    <t>KSK 006-01-A</t>
  </si>
  <si>
    <t>KSK 323-01</t>
  </si>
  <si>
    <t>KSK 512</t>
  </si>
  <si>
    <t>KSK 515</t>
  </si>
  <si>
    <t>KSK 607-P1</t>
  </si>
  <si>
    <t>KSK 607-P2</t>
  </si>
  <si>
    <t>KSK 056-06</t>
  </si>
  <si>
    <t>KSK 056-07</t>
  </si>
  <si>
    <t>KSK 068-12</t>
  </si>
  <si>
    <t>KSK 084-08</t>
  </si>
  <si>
    <t>KSK 600-02</t>
  </si>
  <si>
    <t>KSK 607-01</t>
  </si>
  <si>
    <t>KSK 038-02</t>
  </si>
  <si>
    <t>KSK 051-11</t>
  </si>
  <si>
    <t>KSK 084-09</t>
  </si>
  <si>
    <t>KSK 092-06</t>
  </si>
  <si>
    <t>KSK 208-08</t>
  </si>
  <si>
    <t>KSK 274-08-P1</t>
  </si>
  <si>
    <t>KSK 274-08-P2</t>
  </si>
  <si>
    <t>KSK 274-09</t>
  </si>
  <si>
    <t>KSK 283-01</t>
  </si>
  <si>
    <t>KSK 441-03</t>
  </si>
  <si>
    <t>KSK 051-01</t>
  </si>
  <si>
    <t>KSK 051-02</t>
  </si>
  <si>
    <t>KSK 051-06</t>
  </si>
  <si>
    <t>KSK 051-07</t>
  </si>
  <si>
    <t>KSK 090-01</t>
  </si>
  <si>
    <t>KSK 090-02</t>
  </si>
  <si>
    <t>KSK 092-01</t>
  </si>
  <si>
    <t>KSK 092-02</t>
  </si>
  <si>
    <t>KSK 092-03</t>
  </si>
  <si>
    <t>KSK 092-04</t>
  </si>
  <si>
    <t>KSK 092-05</t>
  </si>
  <si>
    <t>KSK 129-04</t>
  </si>
  <si>
    <t>KSK 226</t>
  </si>
  <si>
    <t>KSK 237-01</t>
  </si>
  <si>
    <t>KSK 243-03</t>
  </si>
  <si>
    <t>KSK 243-04</t>
  </si>
  <si>
    <t>KSK 279-02</t>
  </si>
  <si>
    <t>KSK 349-01</t>
  </si>
  <si>
    <t>KSK 349-02</t>
  </si>
  <si>
    <t>KSK 349-03</t>
  </si>
  <si>
    <t>KSK 358-02</t>
  </si>
  <si>
    <t>KSK 366-01</t>
  </si>
  <si>
    <t>KSK 366-02</t>
  </si>
  <si>
    <t>KSK 381-02-P1</t>
  </si>
  <si>
    <t>KSK 381-02-P2</t>
  </si>
  <si>
    <t>KSK 381-03-P1</t>
  </si>
  <si>
    <t>KSK 381-03-P2</t>
  </si>
  <si>
    <t>KSK 417NY-01</t>
  </si>
  <si>
    <t>KSK 466-01</t>
  </si>
  <si>
    <t>BKN 29-02</t>
  </si>
  <si>
    <t>BKN 29-03-P1</t>
  </si>
  <si>
    <t>BKN 29-03-P2</t>
  </si>
  <si>
    <t>KLP xxx2565-P1</t>
  </si>
  <si>
    <t>KLP xxx2566-P2</t>
  </si>
  <si>
    <t>PKT 378-02</t>
  </si>
  <si>
    <t>AVG (no MYM468-MYMxx1)</t>
  </si>
  <si>
    <t>STD (no MYM468-MYMxx1)</t>
  </si>
  <si>
    <t xml:space="preserve">Ag </t>
  </si>
  <si>
    <t>Cu+others</t>
  </si>
  <si>
    <t>coin</t>
  </si>
  <si>
    <t>v,s,p,t</t>
  </si>
  <si>
    <t>va</t>
  </si>
  <si>
    <t>v,p</t>
  </si>
  <si>
    <t>v</t>
  </si>
  <si>
    <r>
      <rPr>
        <sz val="11"/>
        <color rgb="FFFF0000"/>
        <rFont val="Calibri (Body)"/>
      </rPr>
      <t>?</t>
    </r>
    <r>
      <rPr>
        <sz val="11"/>
        <color theme="1"/>
        <rFont val="Calibri"/>
        <family val="2"/>
        <scheme val="minor"/>
      </rPr>
      <t>0.74</t>
    </r>
  </si>
  <si>
    <r>
      <rPr>
        <sz val="11"/>
        <color rgb="FFFF0000"/>
        <rFont val="Calibri (Body)"/>
      </rPr>
      <t>?</t>
    </r>
    <r>
      <rPr>
        <sz val="11"/>
        <color theme="1"/>
        <rFont val="Calibri"/>
        <family val="2"/>
        <scheme val="minor"/>
      </rPr>
      <t xml:space="preserve">0.23. </t>
    </r>
    <r>
      <rPr>
        <sz val="11"/>
        <color rgb="FFFF0000"/>
        <rFont val="Calibri (Body)"/>
      </rPr>
      <t>0.63</t>
    </r>
  </si>
  <si>
    <t>ornament</t>
  </si>
  <si>
    <t>twin coin modern</t>
  </si>
  <si>
    <t>facetted bead</t>
  </si>
  <si>
    <t>poly bead</t>
  </si>
  <si>
    <t>tubular wire/scrap</t>
  </si>
  <si>
    <t>ingots</t>
  </si>
  <si>
    <t>modern bead</t>
  </si>
  <si>
    <t>wire ring</t>
  </si>
  <si>
    <t>moderncoin</t>
  </si>
  <si>
    <t>scrap/ingot</t>
  </si>
  <si>
    <t>1 of 2 lumps of melted gold</t>
  </si>
  <si>
    <t xml:space="preserve">packet of scrap gold </t>
  </si>
  <si>
    <t>scrap</t>
  </si>
  <si>
    <t xml:space="preserve">blank coin half </t>
  </si>
  <si>
    <t>cut coin?</t>
  </si>
  <si>
    <t>ornament/scrap</t>
  </si>
  <si>
    <t>polybead</t>
  </si>
  <si>
    <t>Gold piece, tiger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</si>
</sst>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Wingdings 3"/>
      <family val="1"/>
      <charset val="2"/>
    </font>
    <font>
      <sz val="11"/>
      <color theme="1"/>
      <name val="Calibri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Wingdings 2"/>
      <family val="1"/>
      <charset val="2"/>
    </font>
    <font>
      <sz val="11"/>
      <name val="Calibri"/>
      <family val="2"/>
      <scheme val="minor"/>
    </font>
    <font>
      <sz val="11"/>
      <color rgb="FFFF000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5D0FF"/>
        <bgColor indexed="64"/>
      </patternFill>
    </fill>
    <fill>
      <patternFill patternType="solid">
        <fgColor rgb="FF99FFCC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7" fillId="0" borderId="0"/>
  </cellStyleXfs>
  <cellXfs count="151">
    <xf numFmtId="0" fontId="0" fillId="0" borderId="0" xfId="0"/>
    <xf numFmtId="0" fontId="2" fillId="2" borderId="0" xfId="0" applyFont="1" applyFill="1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2" fontId="0" fillId="0" borderId="0" xfId="0" applyNumberFormat="1"/>
    <xf numFmtId="0" fontId="3" fillId="0" borderId="0" xfId="1"/>
    <xf numFmtId="0" fontId="4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0" fontId="3" fillId="0" borderId="0" xfId="1" applyAlignment="1">
      <alignment vertical="top" wrapText="1"/>
    </xf>
    <xf numFmtId="0" fontId="1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center" vertical="top" wrapText="1"/>
    </xf>
    <xf numFmtId="0" fontId="1" fillId="3" borderId="0" xfId="0" applyFont="1" applyFill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2" fontId="0" fillId="0" borderId="0" xfId="0" applyNumberFormat="1" applyAlignment="1">
      <alignment vertical="top" wrapText="1"/>
    </xf>
    <xf numFmtId="0" fontId="3" fillId="0" borderId="0" xfId="1" applyAlignment="1">
      <alignment horizontal="left" vertical="top" wrapText="1"/>
    </xf>
    <xf numFmtId="0" fontId="3" fillId="0" borderId="0" xfId="1" applyAlignment="1">
      <alignment wrapText="1"/>
    </xf>
    <xf numFmtId="49" fontId="0" fillId="0" borderId="0" xfId="0" applyNumberFormat="1" applyAlignment="1">
      <alignment vertical="top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4" fontId="0" fillId="0" borderId="0" xfId="0" applyNumberFormat="1"/>
    <xf numFmtId="164" fontId="0" fillId="0" borderId="0" xfId="0" applyNumberFormat="1" applyAlignment="1">
      <alignment vertical="center"/>
    </xf>
    <xf numFmtId="164" fontId="0" fillId="4" borderId="0" xfId="0" applyNumberFormat="1" applyFill="1" applyAlignment="1">
      <alignment horizontal="right" vertical="center"/>
    </xf>
    <xf numFmtId="164" fontId="0" fillId="4" borderId="0" xfId="0" applyNumberFormat="1" applyFill="1" applyAlignment="1">
      <alignment vertic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right"/>
    </xf>
    <xf numFmtId="0" fontId="0" fillId="5" borderId="0" xfId="0" applyFill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/>
    </xf>
    <xf numFmtId="164" fontId="4" fillId="0" borderId="0" xfId="0" applyNumberFormat="1" applyFont="1" applyAlignment="1">
      <alignment horizontal="right" vertical="center"/>
    </xf>
    <xf numFmtId="0" fontId="0" fillId="0" borderId="0" xfId="0" applyAlignment="1">
      <alignment vertical="top"/>
    </xf>
    <xf numFmtId="0" fontId="0" fillId="6" borderId="0" xfId="0" applyFill="1" applyAlignment="1">
      <alignment horizontal="right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/>
    </xf>
    <xf numFmtId="164" fontId="0" fillId="6" borderId="0" xfId="0" applyNumberFormat="1" applyFill="1" applyAlignment="1">
      <alignment horizontal="right" vertical="center"/>
    </xf>
    <xf numFmtId="49" fontId="0" fillId="6" borderId="0" xfId="0" applyNumberFormat="1" applyFill="1" applyAlignment="1">
      <alignment horizontal="left"/>
    </xf>
    <xf numFmtId="164" fontId="0" fillId="7" borderId="0" xfId="0" applyNumberFormat="1" applyFill="1"/>
    <xf numFmtId="0" fontId="0" fillId="8" borderId="0" xfId="0" applyFill="1" applyAlignment="1">
      <alignment horizontal="center"/>
    </xf>
    <xf numFmtId="0" fontId="0" fillId="8" borderId="0" xfId="0" applyFill="1" applyAlignment="1">
      <alignment horizontal="right" vertical="top" wrapText="1"/>
    </xf>
    <xf numFmtId="0" fontId="0" fillId="8" borderId="0" xfId="0" applyFill="1" applyAlignment="1">
      <alignment vertical="top" wrapText="1"/>
    </xf>
    <xf numFmtId="0" fontId="0" fillId="8" borderId="0" xfId="0" applyFill="1" applyAlignment="1">
      <alignment horizontal="right" vertical="center"/>
    </xf>
    <xf numFmtId="0" fontId="0" fillId="8" borderId="0" xfId="0" applyFill="1" applyAlignment="1">
      <alignment horizontal="right"/>
    </xf>
    <xf numFmtId="0" fontId="0" fillId="8" borderId="0" xfId="0" applyFill="1" applyAlignment="1">
      <alignment horizontal="left"/>
    </xf>
    <xf numFmtId="0" fontId="0" fillId="6" borderId="0" xfId="0" applyFill="1" applyAlignment="1">
      <alignment vertical="top"/>
    </xf>
    <xf numFmtId="0" fontId="0" fillId="0" borderId="0" xfId="0" applyAlignment="1">
      <alignment horizontal="left" vertical="top"/>
    </xf>
    <xf numFmtId="164" fontId="4" fillId="0" borderId="0" xfId="0" applyNumberFormat="1" applyFont="1"/>
    <xf numFmtId="164" fontId="4" fillId="8" borderId="0" xfId="0" applyNumberFormat="1" applyFont="1" applyFill="1"/>
    <xf numFmtId="164" fontId="0" fillId="9" borderId="0" xfId="0" applyNumberFormat="1" applyFill="1" applyAlignment="1">
      <alignment horizontal="right" vertical="center"/>
    </xf>
    <xf numFmtId="164" fontId="0" fillId="9" borderId="0" xfId="0" applyNumberFormat="1" applyFill="1"/>
    <xf numFmtId="164" fontId="0" fillId="8" borderId="0" xfId="0" applyNumberFormat="1" applyFill="1" applyAlignment="1">
      <alignment horizontal="right" vertical="center"/>
    </xf>
    <xf numFmtId="164" fontId="0" fillId="8" borderId="0" xfId="0" applyNumberFormat="1" applyFill="1" applyAlignment="1">
      <alignment vertical="center"/>
    </xf>
    <xf numFmtId="164" fontId="4" fillId="8" borderId="0" xfId="0" applyNumberFormat="1" applyFont="1" applyFill="1" applyAlignment="1">
      <alignment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vertical="top" wrapText="1"/>
    </xf>
    <xf numFmtId="0" fontId="0" fillId="4" borderId="2" xfId="0" applyFill="1" applyBorder="1"/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/>
    </xf>
    <xf numFmtId="0" fontId="8" fillId="0" borderId="3" xfId="0" applyFont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8" fillId="0" borderId="5" xfId="0" applyFont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3" xfId="0" applyBorder="1" applyAlignment="1">
      <alignment vertical="top" wrapText="1"/>
    </xf>
    <xf numFmtId="0" fontId="0" fillId="4" borderId="3" xfId="0" applyFill="1" applyBorder="1"/>
    <xf numFmtId="0" fontId="0" fillId="4" borderId="4" xfId="0" applyFill="1" applyBorder="1"/>
    <xf numFmtId="0" fontId="0" fillId="4" borderId="7" xfId="0" applyFill="1" applyBorder="1"/>
    <xf numFmtId="0" fontId="0" fillId="0" borderId="5" xfId="0" applyBorder="1" applyAlignment="1">
      <alignment vertical="top" wrapText="1"/>
    </xf>
    <xf numFmtId="0" fontId="0" fillId="4" borderId="5" xfId="0" applyFill="1" applyBorder="1"/>
    <xf numFmtId="0" fontId="0" fillId="4" borderId="6" xfId="0" applyFill="1" applyBorder="1"/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4" fillId="4" borderId="7" xfId="0" applyFont="1" applyFill="1" applyBorder="1"/>
    <xf numFmtId="0" fontId="4" fillId="0" borderId="0" xfId="0" applyFont="1"/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left" vertical="top" wrapText="1"/>
    </xf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left" vertical="top" wrapText="1"/>
    </xf>
    <xf numFmtId="0" fontId="0" fillId="0" borderId="19" xfId="0" applyBorder="1" applyAlignment="1">
      <alignment vertical="top" wrapText="1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0" fillId="0" borderId="3" xfId="0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0" fillId="4" borderId="23" xfId="0" applyFill="1" applyBorder="1"/>
    <xf numFmtId="0" fontId="0" fillId="4" borderId="24" xfId="0" applyFill="1" applyBorder="1"/>
    <xf numFmtId="0" fontId="0" fillId="0" borderId="21" xfId="0" applyBorder="1" applyAlignment="1">
      <alignment vertical="center"/>
    </xf>
    <xf numFmtId="0" fontId="0" fillId="0" borderId="27" xfId="0" applyBorder="1" applyAlignment="1">
      <alignment vertical="center"/>
    </xf>
    <xf numFmtId="20" fontId="0" fillId="0" borderId="0" xfId="0" applyNumberFormat="1"/>
    <xf numFmtId="0" fontId="4" fillId="0" borderId="2" xfId="0" applyFont="1" applyBorder="1" applyAlignment="1">
      <alignment horizontal="left"/>
    </xf>
    <xf numFmtId="0" fontId="8" fillId="4" borderId="7" xfId="0" applyFont="1" applyFill="1" applyBorder="1" applyAlignment="1">
      <alignment horizontal="center"/>
    </xf>
    <xf numFmtId="0" fontId="0" fillId="3" borderId="0" xfId="0" applyFill="1"/>
    <xf numFmtId="0" fontId="0" fillId="0" borderId="23" xfId="0" applyBorder="1" applyAlignment="1">
      <alignment horizontal="left"/>
    </xf>
    <xf numFmtId="0" fontId="8" fillId="0" borderId="23" xfId="0" applyFont="1" applyBorder="1" applyAlignment="1">
      <alignment horizontal="center"/>
    </xf>
    <xf numFmtId="0" fontId="9" fillId="0" borderId="23" xfId="0" applyFont="1" applyBorder="1" applyAlignment="1">
      <alignment horizontal="left" vertical="top" wrapText="1"/>
    </xf>
    <xf numFmtId="2" fontId="4" fillId="0" borderId="0" xfId="0" applyNumberFormat="1" applyFont="1"/>
    <xf numFmtId="2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99FFCC"/>
      <color rgb="FFE5D0FF"/>
      <color rgb="FFFFE7E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  <cx:data id="1">
      <cx:numDim type="val">
        <cx:f>_xlchart.v1.1</cx:f>
      </cx:numDim>
    </cx:data>
    <cx:data id="2">
      <cx:numDim type="val">
        <cx:f>_xlchart.v1.2</cx:f>
      </cx:numDim>
    </cx:data>
    <cx:data id="3">
      <cx:numDim type="val">
        <cx:f>_xlchart.v1.3</cx:f>
      </cx:numDim>
    </cx:data>
    <cx:data id="4">
      <cx:numDim type="val">
        <cx:f>_xlchart.v1.4</cx:f>
      </cx:numDim>
    </cx:data>
    <cx:data id="5">
      <cx:numDim type="val">
        <cx:f>_xlchart.v1.6</cx:f>
      </cx:numDim>
    </cx:data>
    <cx:data id="6">
      <cx:numDim type="val">
        <cx:f>_xlchart.v1.7</cx:f>
      </cx:numDim>
    </cx:data>
    <cx:data id="7">
      <cx:numDim type="val">
        <cx:f>_xlchart.v1.8</cx:f>
      </cx:numDim>
    </cx:data>
    <cx:data id="8">
      <cx:numDim type="val">
        <cx:f>_xlchart.v1.10</cx:f>
      </cx:numDim>
    </cx:data>
    <cx:data id="9">
      <cx:numDim type="val">
        <cx:f>_xlchart.v1.11</cx:f>
      </cx:numDim>
    </cx:data>
    <cx:data id="10">
      <cx:numDim type="val">
        <cx:f>_xlchart.v1.12</cx:f>
      </cx:numDim>
    </cx:data>
    <cx:data id="11">
      <cx:numDim type="val">
        <cx:f>_xlchart.v1.13</cx:f>
      </cx:numDim>
    </cx:data>
    <cx:data id="12">
      <cx:numDim type="val">
        <cx:f>_xlchart.v1.14</cx:f>
      </cx:numDim>
    </cx:data>
    <cx:data id="13">
      <cx:numDim type="val">
        <cx:f>_xlchart.v1.15</cx:f>
      </cx:numDim>
    </cx:data>
    <cx:data id="14">
      <cx:numDim type="val">
        <cx:f>_xlchart.v1.16</cx:f>
      </cx:numDim>
    </cx:data>
    <cx:data id="15">
      <cx:numDim type="val">
        <cx:f>_xlchart.v1.17</cx:f>
      </cx:numDim>
    </cx:data>
    <cx:data id="16">
      <cx:numDim type="val">
        <cx:f>_xlchart.v1.18</cx:f>
      </cx:numDim>
    </cx:data>
    <cx:data id="17">
      <cx:numDim type="val">
        <cx:f>_xlchart.v1.19</cx:f>
      </cx:numDim>
    </cx:data>
    <cx:data id="18">
      <cx:numDim type="val">
        <cx:f>_xlchart.v1.20</cx:f>
      </cx:numDim>
    </cx:data>
  </cx:chartData>
  <cx:chart>
    <cx:plotArea>
      <cx:plotAreaRegion>
        <cx:series layoutId="boxWhisker" uniqueId="{45B0830D-2675-4594-8C34-DCC024038641}">
          <cx:tx>
            <cx:txData>
              <cx:f/>
              <cx:v>Au</cx:v>
            </cx:txData>
          </cx:tx>
          <cx:dataId val="0"/>
          <cx:layoutPr>
            <cx:visibility meanLine="0" meanMarker="1" nonoutliers="0" outliers="0"/>
            <cx:statistics quartileMethod="exclusive"/>
          </cx:layoutPr>
        </cx:series>
        <cx:series layoutId="boxWhisker" uniqueId="{CE4C392D-B1B7-45EA-AB82-6309626E59CB}">
          <cx:dataId val="1"/>
          <cx:layoutPr>
            <cx:visibility meanLine="0" meanMarker="1" nonoutliers="0" outliers="0"/>
            <cx:statistics quartileMethod="exclusive"/>
          </cx:layoutPr>
        </cx:series>
        <cx:series layoutId="boxWhisker" uniqueId="{ED4B23EA-13EE-4A70-B449-1FB9DC3CC2E4}">
          <cx:dataId val="2"/>
          <cx:layoutPr>
            <cx:visibility meanLine="0" meanMarker="1" nonoutliers="0" outliers="0"/>
            <cx:statistics quartileMethod="exclusive"/>
          </cx:layoutPr>
        </cx:series>
        <cx:series layoutId="boxWhisker" uniqueId="{DF9F84CC-7185-44D2-ACCA-F9E7F2E5093F}">
          <cx:dataId val="3"/>
          <cx:layoutPr>
            <cx:visibility meanLine="0" meanMarker="1" nonoutliers="0" outliers="1"/>
            <cx:statistics quartileMethod="exclusive"/>
          </cx:layoutPr>
        </cx:series>
        <cx:series layoutId="boxWhisker" uniqueId="{B8843869-AEFD-4696-AA9D-7BF9EC00BCC2}">
          <cx:tx>
            <cx:txData>
              <cx:f>_xlchart.v1.5</cx:f>
              <cx:v>7.10 13.69 24.18 11.09 8.18 8.88 6.73 29.03 5.06 0.00 1.77 17.92 36.21</cx:v>
            </cx:txData>
          </cx:tx>
          <cx:dataId val="4"/>
          <cx:layoutPr>
            <cx:visibility meanLine="0" meanMarker="1" nonoutliers="0" outliers="0"/>
            <cx:statistics quartileMethod="exclusive"/>
          </cx:layoutPr>
        </cx:series>
        <cx:series layoutId="boxWhisker" uniqueId="{C60B43DD-DD50-4028-922D-8CA4689C0C3F}">
          <cx:dataId val="5"/>
          <cx:layoutPr>
            <cx:visibility meanLine="0" meanMarker="1" nonoutliers="0" outliers="0"/>
            <cx:statistics quartileMethod="exclusive"/>
          </cx:layoutPr>
        </cx:series>
        <cx:series layoutId="boxWhisker" uniqueId="{0E82103E-8122-4FA1-AB9A-932FE8F88D0E}">
          <cx:dataId val="6"/>
          <cx:layoutPr>
            <cx:visibility meanLine="0" meanMarker="1" nonoutliers="0" outliers="0"/>
            <cx:statistics quartileMethod="exclusive"/>
          </cx:layoutPr>
        </cx:series>
        <cx:series layoutId="boxWhisker" uniqueId="{AB2D56AD-7DD3-419B-9B9E-853DEEF5AA56}">
          <cx:tx>
            <cx:txData>
              <cx:f>_xlchart.v1.9</cx:f>
              <cx:v>KLP</cx:v>
            </cx:txData>
          </cx:tx>
          <cx:dataId val="7"/>
          <cx:layoutPr>
            <cx:visibility meanLine="0" meanMarker="1" nonoutliers="0" outliers="1"/>
            <cx:statistics quartileMethod="exclusive"/>
          </cx:layoutPr>
        </cx:series>
        <cx:series layoutId="boxWhisker" uniqueId="{FC9E0CA1-DE15-40AF-8A05-5D0B4A61C56D}">
          <cx:dataId val="8"/>
          <cx:layoutPr>
            <cx:visibility meanLine="0" meanMarker="1" nonoutliers="0" outliers="0"/>
            <cx:statistics quartileMethod="exclusive"/>
          </cx:layoutPr>
        </cx:series>
        <cx:series layoutId="boxWhisker" uniqueId="{E4735961-E01A-46B3-B977-2B8C0FB861FA}">
          <cx:dataId val="9"/>
          <cx:layoutPr>
            <cx:visibility meanLine="0" meanMarker="1" nonoutliers="0" outliers="0"/>
            <cx:statistics quartileMethod="exclusive"/>
          </cx:layoutPr>
        </cx:series>
        <cx:series layoutId="boxWhisker" uniqueId="{ED70DDED-FFFC-4976-932F-A848C2D9FB8E}">
          <cx:dataId val="10"/>
          <cx:layoutPr>
            <cx:visibility meanLine="0" meanMarker="1" nonoutliers="0" outliers="0"/>
            <cx:statistics quartileMethod="exclusive"/>
          </cx:layoutPr>
        </cx:series>
        <cx:series layoutId="boxWhisker" uniqueId="{3F595E41-EF40-4359-B0F1-3D20DF974095}">
          <cx:dataId val="11"/>
          <cx:layoutPr>
            <cx:visibility meanLine="0" meanMarker="1" nonoutliers="0" outliers="1"/>
            <cx:statistics quartileMethod="exclusive"/>
          </cx:layoutPr>
        </cx:series>
        <cx:series layoutId="boxWhisker" uniqueId="{2C7535BA-FBFF-4FE3-8054-1D0FF390317D}">
          <cx:dataId val="12"/>
          <cx:layoutPr>
            <cx:visibility meanLine="0" meanMarker="1" nonoutliers="0" outliers="0"/>
            <cx:statistics quartileMethod="exclusive"/>
          </cx:layoutPr>
        </cx:series>
        <cx:series layoutId="boxWhisker" uniqueId="{61ABA6CC-BE6D-474A-92CF-81FCF1FE6E16}">
          <cx:dataId val="13"/>
          <cx:layoutPr>
            <cx:visibility meanLine="0" meanMarker="1" nonoutliers="0" outliers="0"/>
            <cx:statistics quartileMethod="exclusive"/>
          </cx:layoutPr>
        </cx:series>
        <cx:series layoutId="boxWhisker" uniqueId="{919E50C9-71AB-4497-9A10-D28AA2495256}">
          <cx:dataId val="14"/>
          <cx:layoutPr>
            <cx:visibility meanLine="0" meanMarker="1" nonoutliers="0" outliers="0"/>
            <cx:statistics quartileMethod="exclusive"/>
          </cx:layoutPr>
        </cx:series>
        <cx:series layoutId="boxWhisker" uniqueId="{30EECC3B-0ADF-4781-AE86-A83A8C3A19AC}">
          <cx:dataId val="15"/>
          <cx:layoutPr>
            <cx:visibility meanLine="0" meanMarker="1" nonoutliers="0" outliers="1"/>
            <cx:statistics quartileMethod="exclusive"/>
          </cx:layoutPr>
        </cx:series>
        <cx:series layoutId="boxWhisker" uniqueId="{82D86430-2C0E-451F-B9F8-D3C848B0DA42}">
          <cx:dataId val="16"/>
          <cx:layoutPr>
            <cx:visibility meanLine="0" meanMarker="1" nonoutliers="0" outliers="0"/>
            <cx:statistics quartileMethod="exclusive"/>
          </cx:layoutPr>
        </cx:series>
        <cx:series layoutId="boxWhisker" uniqueId="{62C0BD91-865D-4DF7-B457-EF98E9815DDA}">
          <cx:dataId val="17"/>
          <cx:layoutPr>
            <cx:visibility meanLine="0" meanMarker="1" nonoutliers="0" outliers="0"/>
            <cx:statistics quartileMethod="exclusive"/>
          </cx:layoutPr>
        </cx:series>
        <cx:series layoutId="boxWhisker" uniqueId="{AE26042C-A487-4850-9F5F-7C2A86287E5C}">
          <cx:dataId val="18"/>
          <cx:layoutPr>
            <cx:visibility meanLine="0" meanMarker="1" nonoutliers="0" outliers="0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100" min="0"/>
        <cx:majorGridlines/>
        <cx:majorTickMarks type="out"/>
        <cx:minorTickMarks type="out"/>
        <cx:tickLabels/>
        <cx:numFmt formatCode="General" sourceLinked="0"/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533400</xdr:colOff>
      <xdr:row>48</xdr:row>
      <xdr:rowOff>133350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2963525" y="1708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1028700</xdr:colOff>
      <xdr:row>16</xdr:row>
      <xdr:rowOff>180975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8743950" y="360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1028700</xdr:colOff>
      <xdr:row>17</xdr:row>
      <xdr:rowOff>180975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8743950" y="360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1028700</xdr:colOff>
      <xdr:row>18</xdr:row>
      <xdr:rowOff>180975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8743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1028700</xdr:colOff>
      <xdr:row>19</xdr:row>
      <xdr:rowOff>180975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8743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1762125</xdr:colOff>
      <xdr:row>56</xdr:row>
      <xdr:rowOff>76200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5781675" y="2312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209549</xdr:colOff>
      <xdr:row>29</xdr:row>
      <xdr:rowOff>85725</xdr:rowOff>
    </xdr:from>
    <xdr:to>
      <xdr:col>14</xdr:col>
      <xdr:colOff>390524</xdr:colOff>
      <xdr:row>54</xdr:row>
      <xdr:rowOff>47625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55749" y="5610225"/>
              <a:ext cx="8347075" cy="4724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Gold%20samples%20Set3/Pictures/KSK0084-08/IMG_7242_Front.jpeg" TargetMode="External"/><Relationship Id="rId13" Type="http://schemas.openxmlformats.org/officeDocument/2006/relationships/hyperlink" Target="Gold%20samples%20Set3/Pictures/KSK0607-01/IMG_7237_Position.JPG" TargetMode="External"/><Relationship Id="rId3" Type="http://schemas.openxmlformats.org/officeDocument/2006/relationships/hyperlink" Target="Gold%20samples%20Set3/Pictures/KSK0056-06/IMG_7223_Position.JPG" TargetMode="External"/><Relationship Id="rId7" Type="http://schemas.openxmlformats.org/officeDocument/2006/relationships/hyperlink" Target="Gold%20samples%20Set3/Pictures/KSK0068-12/IMG_7246_Position.jpeg" TargetMode="External"/><Relationship Id="rId12" Type="http://schemas.openxmlformats.org/officeDocument/2006/relationships/hyperlink" Target="Gold%20samples%20Set3/Pictures/KSK0607-01/IMG_7237_Front.jpeg" TargetMode="External"/><Relationship Id="rId2" Type="http://schemas.openxmlformats.org/officeDocument/2006/relationships/hyperlink" Target="Gold%20samples%20Set3/Pictures/KSK0056-06/IMG_7223_Front.JPG" TargetMode="External"/><Relationship Id="rId1" Type="http://schemas.openxmlformats.org/officeDocument/2006/relationships/hyperlink" Target="Gold%20samples%20Set3" TargetMode="External"/><Relationship Id="rId6" Type="http://schemas.openxmlformats.org/officeDocument/2006/relationships/hyperlink" Target="Gold%20samples%20Set3/Pictures/KSK0068-12/IMG_7246_Front.JPG" TargetMode="External"/><Relationship Id="rId11" Type="http://schemas.openxmlformats.org/officeDocument/2006/relationships/hyperlink" Target="Gold%20samples%20Set3/Pictures/KSK0600-02/IMG_7226_Position.jpeg" TargetMode="External"/><Relationship Id="rId5" Type="http://schemas.openxmlformats.org/officeDocument/2006/relationships/hyperlink" Target="Gold%20samples%20Set3/Pictures/KSK0056-07/IMG_7230_Position.jpeg" TargetMode="External"/><Relationship Id="rId10" Type="http://schemas.openxmlformats.org/officeDocument/2006/relationships/hyperlink" Target="Gold%20samples%20Set3/Pictures/KSK0600-02/IMG_7226_Front.JPG" TargetMode="External"/><Relationship Id="rId4" Type="http://schemas.openxmlformats.org/officeDocument/2006/relationships/hyperlink" Target="Gold%20samples%20Set3/Pictures/KSK0056-07/IMG_7230_Front.JPG" TargetMode="External"/><Relationship Id="rId9" Type="http://schemas.openxmlformats.org/officeDocument/2006/relationships/hyperlink" Target="Gold%20samples%20Set3/Pictures/KSK0084-08/IMG_7242_Position.JPG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Gold%20samples%20Set4/Pictures/KSK381/IMG_7352_Note-all.JPG" TargetMode="External"/><Relationship Id="rId21" Type="http://schemas.openxmlformats.org/officeDocument/2006/relationships/hyperlink" Target="Gold%20samples%20Set4/Pictures/KSK0208-08/IMG_7322_Front.JPG" TargetMode="External"/><Relationship Id="rId42" Type="http://schemas.openxmlformats.org/officeDocument/2006/relationships/hyperlink" Target="Gold%20samples%20Set4/Pictures/KSK051/KSK051-06/IMG_7378_Back.JPG" TargetMode="External"/><Relationship Id="rId47" Type="http://schemas.openxmlformats.org/officeDocument/2006/relationships/hyperlink" Target="Gold%20samples%20Set4/Pictures/KSK090/KSK090-1/IMG_7347_Front.JPG" TargetMode="External"/><Relationship Id="rId63" Type="http://schemas.openxmlformats.org/officeDocument/2006/relationships/hyperlink" Target="Gold%20samples%20Set4/Pictures/KSK092/KSK092-03/IMG_5352_Note.JPG" TargetMode="External"/><Relationship Id="rId68" Type="http://schemas.openxmlformats.org/officeDocument/2006/relationships/hyperlink" Target="Gold%20samples%20Set4/Pictures/KSK092/KSK092-05/KSK092-05_Position.jpeg" TargetMode="External"/><Relationship Id="rId84" Type="http://schemas.openxmlformats.org/officeDocument/2006/relationships/hyperlink" Target="Gold%20samples%20Set4/Pictures/KSK243/KSK243-04/IMG_5277_Front.JPG" TargetMode="External"/><Relationship Id="rId89" Type="http://schemas.openxmlformats.org/officeDocument/2006/relationships/hyperlink" Target="Gold%20samples%20Set4/Pictures/KSK279/IMG_7374_Back.JPG" TargetMode="External"/><Relationship Id="rId112" Type="http://schemas.openxmlformats.org/officeDocument/2006/relationships/hyperlink" Target="Gold%20samples%20Set4/Pictures/KSK366/KSK366-02/IMG_5321_Note.JPG" TargetMode="External"/><Relationship Id="rId16" Type="http://schemas.openxmlformats.org/officeDocument/2006/relationships/hyperlink" Target="Gold%20samples%20Set4/Pictures/KSK0084-09/IMG_7296_Front.JPG" TargetMode="External"/><Relationship Id="rId107" Type="http://schemas.openxmlformats.org/officeDocument/2006/relationships/hyperlink" Target="Gold%20samples%20Set4/Pictures/KSK366/KSK366-01/IMG_5316_Back.JPG" TargetMode="External"/><Relationship Id="rId11" Type="http://schemas.openxmlformats.org/officeDocument/2006/relationships/hyperlink" Target="Gold%20samples%20Set4/Pictures/KSK0038-02/IMG_7309_Front.JPG" TargetMode="External"/><Relationship Id="rId32" Type="http://schemas.openxmlformats.org/officeDocument/2006/relationships/hyperlink" Target="Gold%20samples%20Set4/Pictures/KSK0441-03/KSK0441-03_Position.jpeg" TargetMode="External"/><Relationship Id="rId37" Type="http://schemas.openxmlformats.org/officeDocument/2006/relationships/hyperlink" Target="Gold%20samples%20Set4/Pictures/KSK051/IMG_7375_Note.JPG" TargetMode="External"/><Relationship Id="rId53" Type="http://schemas.openxmlformats.org/officeDocument/2006/relationships/hyperlink" Target="Gold%20samples%20Set4/Pictures/KSK090/KSK090-2/KSK090-2_Position.jpeg" TargetMode="External"/><Relationship Id="rId58" Type="http://schemas.openxmlformats.org/officeDocument/2006/relationships/hyperlink" Target="Gold%20samples%20Set4/Pictures/KSK092/KSK092-02/KSK092-02_Position.jpeg" TargetMode="External"/><Relationship Id="rId74" Type="http://schemas.openxmlformats.org/officeDocument/2006/relationships/hyperlink" Target="Gold%20samples%20Set4/Pictures/KSK129/IMG_7332_Note.JPG" TargetMode="External"/><Relationship Id="rId79" Type="http://schemas.openxmlformats.org/officeDocument/2006/relationships/hyperlink" Target="Gold%20samples%20Set4/Pictures/KSK237/KSK237_Position.jpeg" TargetMode="External"/><Relationship Id="rId102" Type="http://schemas.openxmlformats.org/officeDocument/2006/relationships/hyperlink" Target="Gold%20samples%20Set4/Pictures/KSK358-02/IMG_5336_Back.jpeg" TargetMode="External"/><Relationship Id="rId123" Type="http://schemas.openxmlformats.org/officeDocument/2006/relationships/hyperlink" Target="Gold%20samples%20Set4/Pictures/KSK417NY/IMG_7366_Back.JPG" TargetMode="External"/><Relationship Id="rId128" Type="http://schemas.openxmlformats.org/officeDocument/2006/relationships/hyperlink" Target="Gold%20samples%20Set4/Pictures/KSK466/KSK466_Position.jpeg" TargetMode="External"/><Relationship Id="rId5" Type="http://schemas.openxmlformats.org/officeDocument/2006/relationships/hyperlink" Target="Gold%20samples%20Set4/Pictures/BKN029-02/IMG_5241_Front.JPG" TargetMode="External"/><Relationship Id="rId90" Type="http://schemas.openxmlformats.org/officeDocument/2006/relationships/hyperlink" Target="Gold%20samples%20Set4/Pictures/KSK279/KSK279_Position.jpeg" TargetMode="External"/><Relationship Id="rId95" Type="http://schemas.openxmlformats.org/officeDocument/2006/relationships/hyperlink" Target="Gold%20samples%20Set4/Pictures/KSK349/KSK349-02/IMG_5296_Front.JPG" TargetMode="External"/><Relationship Id="rId22" Type="http://schemas.openxmlformats.org/officeDocument/2006/relationships/hyperlink" Target="Gold%20samples%20Set4/Pictures/KSK0208-08/IMG_7319_Back.JPG" TargetMode="External"/><Relationship Id="rId27" Type="http://schemas.openxmlformats.org/officeDocument/2006/relationships/hyperlink" Target="Gold%20samples%20Set4/Pictures/KSK0274-09/KSK0274-09_Position.jpeg" TargetMode="External"/><Relationship Id="rId43" Type="http://schemas.openxmlformats.org/officeDocument/2006/relationships/hyperlink" Target="Gold%20samples%20Set4/Pictures/KSK051/KSK051-06/KSK051-06_Position.jpeg" TargetMode="External"/><Relationship Id="rId48" Type="http://schemas.openxmlformats.org/officeDocument/2006/relationships/hyperlink" Target="Gold%20samples%20Set4/Pictures/KSK090/KSK090-1/IMG_7343_Back.JPG" TargetMode="External"/><Relationship Id="rId64" Type="http://schemas.openxmlformats.org/officeDocument/2006/relationships/hyperlink" Target="Gold%20samples%20Set4/Pictures/KSK092/KSK092-04/IMG_5359_Front.JPG" TargetMode="External"/><Relationship Id="rId69" Type="http://schemas.openxmlformats.org/officeDocument/2006/relationships/hyperlink" Target="Gold%20samples%20Set4/Pictures/KSK092/KSK092-05/IMG_5362_Note.JPG" TargetMode="External"/><Relationship Id="rId113" Type="http://schemas.openxmlformats.org/officeDocument/2006/relationships/hyperlink" Target="Gold%20samples%20Set4/Pictures/KSK381/KSK381-02/IMG_7355_Front.JPG" TargetMode="External"/><Relationship Id="rId118" Type="http://schemas.openxmlformats.org/officeDocument/2006/relationships/hyperlink" Target="Gold%20samples%20Set4/Pictures/KSK381/KSK381-03/IMG_7360_Front.JPG" TargetMode="External"/><Relationship Id="rId80" Type="http://schemas.openxmlformats.org/officeDocument/2006/relationships/hyperlink" Target="Gold%20samples%20Set4/Pictures/KSK237/IMG_5278_Note.JPG" TargetMode="External"/><Relationship Id="rId85" Type="http://schemas.openxmlformats.org/officeDocument/2006/relationships/hyperlink" Target="Gold%20samples%20Set4/Pictures/KSK243/KSK243-04/IMG_5272_Note.JPG" TargetMode="External"/><Relationship Id="rId12" Type="http://schemas.openxmlformats.org/officeDocument/2006/relationships/hyperlink" Target="Gold%20samples%20Set4/Pictures/KSK0038-02/KSK0038-02_Position.jpeg" TargetMode="External"/><Relationship Id="rId17" Type="http://schemas.openxmlformats.org/officeDocument/2006/relationships/hyperlink" Target="Gold%20samples%20Set4/Pictures/KSK0084-09/KSK0084-09_Position.jpg" TargetMode="External"/><Relationship Id="rId33" Type="http://schemas.openxmlformats.org/officeDocument/2006/relationships/hyperlink" Target="Gold%20samples%20Set4/Pictures/KSK051/KSK051-01/IMG_7390_Front.JPG" TargetMode="External"/><Relationship Id="rId38" Type="http://schemas.openxmlformats.org/officeDocument/2006/relationships/hyperlink" Target="Gold%20samples%20Set4/Pictures/KSK051/KSK051-02/IMG_7381_Front.JPG" TargetMode="External"/><Relationship Id="rId59" Type="http://schemas.openxmlformats.org/officeDocument/2006/relationships/hyperlink" Target="Gold%20samples%20Set4/Pictures/KSK092/KSK092-02/IMG_5348_Note.JPG" TargetMode="External"/><Relationship Id="rId103" Type="http://schemas.openxmlformats.org/officeDocument/2006/relationships/hyperlink" Target="Gold%20samples%20Set4/Pictures/KSK358-02/KSK358-02-front-Position.jpeg" TargetMode="External"/><Relationship Id="rId108" Type="http://schemas.openxmlformats.org/officeDocument/2006/relationships/hyperlink" Target="Gold%20samples%20Set4/Pictures/KSK366/KSK366-01/KSK366-01_Position.jpeg" TargetMode="External"/><Relationship Id="rId124" Type="http://schemas.openxmlformats.org/officeDocument/2006/relationships/hyperlink" Target="Gold%20samples%20Set4/Pictures/KSK417NY/KSK417NY_Position.jpeg" TargetMode="External"/><Relationship Id="rId129" Type="http://schemas.openxmlformats.org/officeDocument/2006/relationships/hyperlink" Target="Gold%20samples%20Set4/Pictures/KSK466/IMG_5260_Note.JPG" TargetMode="External"/><Relationship Id="rId54" Type="http://schemas.openxmlformats.org/officeDocument/2006/relationships/hyperlink" Target="Gold%20samples%20Set4/Pictures/KSK092/KSK092-01/IMG_5343_Front.JPG" TargetMode="External"/><Relationship Id="rId70" Type="http://schemas.openxmlformats.org/officeDocument/2006/relationships/hyperlink" Target="Gold%20samples%20Set4/Pictures/KSK092/KSK092-05/IMG_5366_Side.JPG" TargetMode="External"/><Relationship Id="rId75" Type="http://schemas.openxmlformats.org/officeDocument/2006/relationships/hyperlink" Target="Gold%20samples%20Set4/Pictures/KSK226/IMG_5309_Front.JPG" TargetMode="External"/><Relationship Id="rId91" Type="http://schemas.openxmlformats.org/officeDocument/2006/relationships/hyperlink" Target="Gold%20samples%20Set4/Pictures/KSK279/IMG_7369_Note.JPG" TargetMode="External"/><Relationship Id="rId96" Type="http://schemas.openxmlformats.org/officeDocument/2006/relationships/hyperlink" Target="Gold%20samples%20Set4/Pictures/KSK349/KSK349-02/KSK349-02_Position.jpeg" TargetMode="External"/><Relationship Id="rId1" Type="http://schemas.openxmlformats.org/officeDocument/2006/relationships/hyperlink" Target="Gold%20samples%20Set4" TargetMode="External"/><Relationship Id="rId6" Type="http://schemas.openxmlformats.org/officeDocument/2006/relationships/hyperlink" Target="Gold%20samples%20Set4/Pictures/BKN029-02/IMG_5239_Note.JPG" TargetMode="External"/><Relationship Id="rId23" Type="http://schemas.openxmlformats.org/officeDocument/2006/relationships/hyperlink" Target="Gold%20samples%20Set4/Pictures/KSK0208-08/KSK0208-08_Position.jpeg" TargetMode="External"/><Relationship Id="rId28" Type="http://schemas.openxmlformats.org/officeDocument/2006/relationships/hyperlink" Target="Gold%20samples%20Set4/Pictures/KSK0283-01/IMG_5242_Front.JPG" TargetMode="External"/><Relationship Id="rId49" Type="http://schemas.openxmlformats.org/officeDocument/2006/relationships/hyperlink" Target="Gold%20samples%20Set4/Pictures/KSK090/KSK090-1/KSK090-1_Position.jpeg" TargetMode="External"/><Relationship Id="rId114" Type="http://schemas.openxmlformats.org/officeDocument/2006/relationships/hyperlink" Target="Gold%20samples%20Set4/Pictures/KSK381/KSK381-02/IMG_7356_Back.JPG" TargetMode="External"/><Relationship Id="rId119" Type="http://schemas.openxmlformats.org/officeDocument/2006/relationships/hyperlink" Target="Gold%20samples%20Set4/Pictures/KSK381/KSK381-03/IMG_7363_Back.JPG" TargetMode="External"/><Relationship Id="rId44" Type="http://schemas.openxmlformats.org/officeDocument/2006/relationships/hyperlink" Target="Gold%20samples%20Set4/Pictures/KSK051/KSK051-07/IMG_7382_Front.JPG" TargetMode="External"/><Relationship Id="rId60" Type="http://schemas.openxmlformats.org/officeDocument/2006/relationships/hyperlink" Target="Gold%20samples%20Set4/Pictures/KSK092/KSK092-03/IMG_5355_Front.JPG" TargetMode="External"/><Relationship Id="rId65" Type="http://schemas.openxmlformats.org/officeDocument/2006/relationships/hyperlink" Target="Gold%20samples%20Set4/Pictures/KSK092/KSK092-04/KSK092-04_Position.jpeg" TargetMode="External"/><Relationship Id="rId81" Type="http://schemas.openxmlformats.org/officeDocument/2006/relationships/hyperlink" Target="Gold%20samples%20Set4/Pictures/KSK243/KSK243-03/IMG_5271_Front.JPG" TargetMode="External"/><Relationship Id="rId86" Type="http://schemas.openxmlformats.org/officeDocument/2006/relationships/hyperlink" Target="Gold%20samples%20Set4/Pictures/KSK243/KSK243-04/KSK243-04_Position.jpeg" TargetMode="External"/><Relationship Id="rId130" Type="http://schemas.openxmlformats.org/officeDocument/2006/relationships/printerSettings" Target="../printerSettings/printerSettings2.bin"/><Relationship Id="rId13" Type="http://schemas.openxmlformats.org/officeDocument/2006/relationships/hyperlink" Target="Gold%20samples%20Set4/Pictures/KSK0051-11/IMG_7314_Front.JPG" TargetMode="External"/><Relationship Id="rId18" Type="http://schemas.openxmlformats.org/officeDocument/2006/relationships/hyperlink" Target="Gold%20samples%20Set4/Pictures/KSK0092-06/IMG_7292_Front.JPG" TargetMode="External"/><Relationship Id="rId39" Type="http://schemas.openxmlformats.org/officeDocument/2006/relationships/hyperlink" Target="Gold%20samples%20Set4/Pictures/KSK051/KSK051-02/IMG_7380_Back.JPG" TargetMode="External"/><Relationship Id="rId109" Type="http://schemas.openxmlformats.org/officeDocument/2006/relationships/hyperlink" Target="Gold%20samples%20Set4/Pictures/KSK366/KSK366-01/IMG_5311_Note.JPG" TargetMode="External"/><Relationship Id="rId34" Type="http://schemas.openxmlformats.org/officeDocument/2006/relationships/hyperlink" Target="Gold%20samples%20Set4/Pictures/KSK051/KSK051-01/IMG_7392_Back.JPG" TargetMode="External"/><Relationship Id="rId50" Type="http://schemas.openxmlformats.org/officeDocument/2006/relationships/hyperlink" Target="Gold%20samples%20Set4/Pictures/KSK090/IMG_7339_Note.JPG" TargetMode="External"/><Relationship Id="rId55" Type="http://schemas.openxmlformats.org/officeDocument/2006/relationships/hyperlink" Target="Gold%20samples%20Set4/Pictures/KSK092/KSK092-01/KSK092-01_Position.jpeg" TargetMode="External"/><Relationship Id="rId76" Type="http://schemas.openxmlformats.org/officeDocument/2006/relationships/hyperlink" Target="Gold%20samples%20Set4/Pictures/KSK226/KSK226-01_Position.jpeg" TargetMode="External"/><Relationship Id="rId97" Type="http://schemas.openxmlformats.org/officeDocument/2006/relationships/hyperlink" Target="Gold%20samples%20Set4/Pictures/KSK349/KSK349-02/IMG_5291_Note.JPG" TargetMode="External"/><Relationship Id="rId104" Type="http://schemas.openxmlformats.org/officeDocument/2006/relationships/hyperlink" Target="Gold%20samples%20Set4/Pictures/KSK358-02/IMG_5329_Note.JPG" TargetMode="External"/><Relationship Id="rId120" Type="http://schemas.openxmlformats.org/officeDocument/2006/relationships/hyperlink" Target="Gold%20samples%20Set4/Pictures/KSK381/KSK381-03/KSK381-03-Position1.jpeg" TargetMode="External"/><Relationship Id="rId125" Type="http://schemas.openxmlformats.org/officeDocument/2006/relationships/hyperlink" Target="Gold%20samples%20Set4/Pictures/KSK417NY/IMG_7365_Note.JPG" TargetMode="External"/><Relationship Id="rId7" Type="http://schemas.openxmlformats.org/officeDocument/2006/relationships/hyperlink" Target="Gold%20samples%20Set4/Pictures/BKN029-02/BKN029-02_Position.jpeg" TargetMode="External"/><Relationship Id="rId71" Type="http://schemas.openxmlformats.org/officeDocument/2006/relationships/hyperlink" Target="Gold%20samples%20Set4/Pictures/KSK129/IMG_7335_Front.JPG" TargetMode="External"/><Relationship Id="rId92" Type="http://schemas.openxmlformats.org/officeDocument/2006/relationships/hyperlink" Target="Gold%20samples%20Set4/Pictures/KSK349/KSK349-01/IMG_5288_Front.JPG" TargetMode="External"/><Relationship Id="rId2" Type="http://schemas.openxmlformats.org/officeDocument/2006/relationships/hyperlink" Target="Gold%20samples%20Set4/Pictures/BKN029/IMG_5236_Front.JPG" TargetMode="External"/><Relationship Id="rId29" Type="http://schemas.openxmlformats.org/officeDocument/2006/relationships/hyperlink" Target="Gold%20samples%20Set4/Pictures/KSK0283-01/KSK0283-01_Position.jpeg" TargetMode="External"/><Relationship Id="rId24" Type="http://schemas.openxmlformats.org/officeDocument/2006/relationships/hyperlink" Target="Gold%20samples%20Set4/Pictures/KSK0274-08/IMG_7306_Front.JPG" TargetMode="External"/><Relationship Id="rId40" Type="http://schemas.openxmlformats.org/officeDocument/2006/relationships/hyperlink" Target="Gold%20samples%20Set4/Pictures/KSK051/KSK051-02/KSK051-02_Position.jpeg" TargetMode="External"/><Relationship Id="rId45" Type="http://schemas.openxmlformats.org/officeDocument/2006/relationships/hyperlink" Target="Gold%20samples%20Set4/Pictures/KSK051/KSK051-07/IMG_7383_Back.JPG" TargetMode="External"/><Relationship Id="rId66" Type="http://schemas.openxmlformats.org/officeDocument/2006/relationships/hyperlink" Target="Gold%20samples%20Set4/Pictures/KSK092/KSK092-04/IMG_5356_Note.JPG" TargetMode="External"/><Relationship Id="rId87" Type="http://schemas.openxmlformats.org/officeDocument/2006/relationships/hyperlink" Target="Gold%20samples%20Set4/Pictures/KSK243/KSK243-04/IMG_5274_Side.JPG" TargetMode="External"/><Relationship Id="rId110" Type="http://schemas.openxmlformats.org/officeDocument/2006/relationships/hyperlink" Target="Gold%20samples%20Set4/Pictures/KSK366/KSK366-02/IMG_5324_Front.JPG" TargetMode="External"/><Relationship Id="rId115" Type="http://schemas.openxmlformats.org/officeDocument/2006/relationships/hyperlink" Target="Gold%20samples%20Set4/Pictures/KSK381/KSK381-02/KSK381-01-Position1.jpeg" TargetMode="External"/><Relationship Id="rId131" Type="http://schemas.openxmlformats.org/officeDocument/2006/relationships/drawing" Target="../drawings/drawing1.xml"/><Relationship Id="rId61" Type="http://schemas.openxmlformats.org/officeDocument/2006/relationships/hyperlink" Target="Gold%20samples%20Set4/Pictures/KSK092/KSK092-03/IMG_5353_Back.JPG" TargetMode="External"/><Relationship Id="rId82" Type="http://schemas.openxmlformats.org/officeDocument/2006/relationships/hyperlink" Target="Gold%20samples%20Set4/Pictures/KSK243/KSK243-03/KSK243-03_Position.jpeg" TargetMode="External"/><Relationship Id="rId19" Type="http://schemas.openxmlformats.org/officeDocument/2006/relationships/hyperlink" Target="Gold%20samples%20Set4/Pictures/KSK0092-06/IMG_7293_Back.JPG" TargetMode="External"/><Relationship Id="rId14" Type="http://schemas.openxmlformats.org/officeDocument/2006/relationships/hyperlink" Target="Gold%20samples%20Set4/Pictures/KSK0051-11/KSK0051-11_Position.jpg" TargetMode="External"/><Relationship Id="rId30" Type="http://schemas.openxmlformats.org/officeDocument/2006/relationships/hyperlink" Target="Gold%20samples%20Set4/Pictures/KSK0441-03/IMG_5253_Front.JPG" TargetMode="External"/><Relationship Id="rId35" Type="http://schemas.openxmlformats.org/officeDocument/2006/relationships/hyperlink" Target="Gold%20samples%20Set4/Pictures/KSK051/KSK051-01/KSK051-01_Position.jpg" TargetMode="External"/><Relationship Id="rId56" Type="http://schemas.openxmlformats.org/officeDocument/2006/relationships/hyperlink" Target="Gold%20samples%20Set4/Pictures/KSK092/KSK092-01/IMG_5338_Note.JPG" TargetMode="External"/><Relationship Id="rId77" Type="http://schemas.openxmlformats.org/officeDocument/2006/relationships/hyperlink" Target="Gold%20samples%20Set4/Pictures/KSK226/IMG_5306_Note.JPG" TargetMode="External"/><Relationship Id="rId100" Type="http://schemas.openxmlformats.org/officeDocument/2006/relationships/hyperlink" Target="Gold%20samples%20Set4/Pictures/KSK349/KSK349-03/IMG_5299_Note.JPG" TargetMode="External"/><Relationship Id="rId105" Type="http://schemas.openxmlformats.org/officeDocument/2006/relationships/hyperlink" Target="Gold%20samples%20Set4/Pictures/KSK358-02/KSK358-02-backPosition.jpeg" TargetMode="External"/><Relationship Id="rId126" Type="http://schemas.openxmlformats.org/officeDocument/2006/relationships/hyperlink" Target="Gold%20samples%20Set4/Pictures/KSK466/IMG_5265_Front.JPG" TargetMode="External"/><Relationship Id="rId8" Type="http://schemas.openxmlformats.org/officeDocument/2006/relationships/hyperlink" Target="Gold%20samples%20Set4/Pictures/BKN029-03/IMG_5238_Front.JPG" TargetMode="External"/><Relationship Id="rId51" Type="http://schemas.openxmlformats.org/officeDocument/2006/relationships/hyperlink" Target="Gold%20samples%20Set4/Pictures/KSK090/IMG_7339_Note.JPG" TargetMode="External"/><Relationship Id="rId72" Type="http://schemas.openxmlformats.org/officeDocument/2006/relationships/hyperlink" Target="Gold%20samples%20Set4/Pictures/KSK129/IMG_7334_Back.JPG" TargetMode="External"/><Relationship Id="rId93" Type="http://schemas.openxmlformats.org/officeDocument/2006/relationships/hyperlink" Target="Gold%20samples%20Set4/Pictures/KSK349/KSK349-01/KSK349-01_Position.jpeg" TargetMode="External"/><Relationship Id="rId98" Type="http://schemas.openxmlformats.org/officeDocument/2006/relationships/hyperlink" Target="Gold%20samples%20Set4/Pictures/KSK349/KSK349-03/IMG_5300_Front.JPG" TargetMode="External"/><Relationship Id="rId121" Type="http://schemas.openxmlformats.org/officeDocument/2006/relationships/hyperlink" Target="Gold%20samples%20Set4/Pictures/KSK381/KSK381-03/KSK381-03-Position2.jpeg" TargetMode="External"/><Relationship Id="rId3" Type="http://schemas.openxmlformats.org/officeDocument/2006/relationships/hyperlink" Target="Gold%20samples%20Set4/Pictures/BKN029/BKN029_Position.jpeg" TargetMode="External"/><Relationship Id="rId25" Type="http://schemas.openxmlformats.org/officeDocument/2006/relationships/hyperlink" Target="Gold%20samples%20Set4/Pictures/KSK0274-08/KSK0274-08_Position.jpg" TargetMode="External"/><Relationship Id="rId46" Type="http://schemas.openxmlformats.org/officeDocument/2006/relationships/hyperlink" Target="Gold%20samples%20Set4/Pictures/KSK051/KSK051-07/KSK051-07_Position.jpeg" TargetMode="External"/><Relationship Id="rId67" Type="http://schemas.openxmlformats.org/officeDocument/2006/relationships/hyperlink" Target="Gold%20samples%20Set4/Pictures/KSK092/KSK092-05/IMG_5367_Front.JPG" TargetMode="External"/><Relationship Id="rId116" Type="http://schemas.openxmlformats.org/officeDocument/2006/relationships/hyperlink" Target="Gold%20samples%20Set4/Pictures/KSK381/IMG_7352_Note-all.JPG" TargetMode="External"/><Relationship Id="rId20" Type="http://schemas.openxmlformats.org/officeDocument/2006/relationships/hyperlink" Target="Gold%20samples%20Set4/Pictures/KSK0092-06/KSK0092-06_Position.jpg" TargetMode="External"/><Relationship Id="rId41" Type="http://schemas.openxmlformats.org/officeDocument/2006/relationships/hyperlink" Target="Gold%20samples%20Set4/Pictures/KSK051/KSK051-06/IMG_7379_Front.JPG" TargetMode="External"/><Relationship Id="rId62" Type="http://schemas.openxmlformats.org/officeDocument/2006/relationships/hyperlink" Target="Gold%20samples%20Set4/Pictures/KSK092/KSK092-03/KSK092-03_Position.jpeg" TargetMode="External"/><Relationship Id="rId83" Type="http://schemas.openxmlformats.org/officeDocument/2006/relationships/hyperlink" Target="Gold%20samples%20Set4/Pictures/KSK243/KSK243-03/IMG_5266_Note.JPG" TargetMode="External"/><Relationship Id="rId88" Type="http://schemas.openxmlformats.org/officeDocument/2006/relationships/hyperlink" Target="Gold%20samples%20Set4/Pictures/KSK279/IMG_7372_Front.JPG" TargetMode="External"/><Relationship Id="rId111" Type="http://schemas.openxmlformats.org/officeDocument/2006/relationships/hyperlink" Target="Gold%20samples%20Set4/Pictures/KSK366/KSK366-02/KSK366-02_Position.jpeg" TargetMode="External"/><Relationship Id="rId15" Type="http://schemas.openxmlformats.org/officeDocument/2006/relationships/hyperlink" Target="Gold%20samples%20Set4/Pictures/KSK0051-11/IMG_7316_Back.JPG" TargetMode="External"/><Relationship Id="rId36" Type="http://schemas.openxmlformats.org/officeDocument/2006/relationships/hyperlink" Target="Gold%20samples%20Set4/Pictures/KSK051/IMG_7375_Note.JPG" TargetMode="External"/><Relationship Id="rId57" Type="http://schemas.openxmlformats.org/officeDocument/2006/relationships/hyperlink" Target="Gold%20samples%20Set4/Pictures/KSK092/KSK092-02/IMG_5351_Front.JPG" TargetMode="External"/><Relationship Id="rId106" Type="http://schemas.openxmlformats.org/officeDocument/2006/relationships/hyperlink" Target="Gold%20samples%20Set4/Pictures/KSK366/KSK366-01/IMG_5318_Front.JPG" TargetMode="External"/><Relationship Id="rId127" Type="http://schemas.openxmlformats.org/officeDocument/2006/relationships/hyperlink" Target="Gold%20samples%20Set4/Pictures/KSK466/IMG_5263_Back.JPG" TargetMode="External"/><Relationship Id="rId10" Type="http://schemas.openxmlformats.org/officeDocument/2006/relationships/hyperlink" Target="Gold%20samples%20Set4/Pictures/BKN029-03/IMG_5237_Note.JPG" TargetMode="External"/><Relationship Id="rId31" Type="http://schemas.openxmlformats.org/officeDocument/2006/relationships/hyperlink" Target="Gold%20samples%20Set4/Pictures/KSK0441-03/IMG_5254_Back.JPG" TargetMode="External"/><Relationship Id="rId52" Type="http://schemas.openxmlformats.org/officeDocument/2006/relationships/hyperlink" Target="Gold%20samples%20Set4/Pictures/KSK090/KSK090-2/IMG_7350_Front.JPG" TargetMode="External"/><Relationship Id="rId73" Type="http://schemas.openxmlformats.org/officeDocument/2006/relationships/hyperlink" Target="Gold%20samples%20Set4/Pictures/KSK129/KSK129_Position.jpeg" TargetMode="External"/><Relationship Id="rId78" Type="http://schemas.openxmlformats.org/officeDocument/2006/relationships/hyperlink" Target="Gold%20samples%20Set4/Pictures/KSK237/IMG_5283_Front.JPG" TargetMode="External"/><Relationship Id="rId94" Type="http://schemas.openxmlformats.org/officeDocument/2006/relationships/hyperlink" Target="Gold%20samples%20Set4/Pictures/KSK349/KSK349-01/IMG_5284_Note.JPG" TargetMode="External"/><Relationship Id="rId99" Type="http://schemas.openxmlformats.org/officeDocument/2006/relationships/hyperlink" Target="Gold%20samples%20Set4/Pictures/KSK349/KSK349-03/KSK349-03_Position.jpeg" TargetMode="External"/><Relationship Id="rId101" Type="http://schemas.openxmlformats.org/officeDocument/2006/relationships/hyperlink" Target="Gold%20samples%20Set4/Pictures/KSK358-02/IMG_5333_Front.JPG" TargetMode="External"/><Relationship Id="rId122" Type="http://schemas.openxmlformats.org/officeDocument/2006/relationships/hyperlink" Target="Gold%20samples%20Set4/Pictures/KSK417NY/IMG_7368_Front.JPG" TargetMode="External"/><Relationship Id="rId4" Type="http://schemas.openxmlformats.org/officeDocument/2006/relationships/hyperlink" Target="Gold%20samples%20Set4/Pictures/BKN029/IMG_5234_Note.JPG" TargetMode="External"/><Relationship Id="rId9" Type="http://schemas.openxmlformats.org/officeDocument/2006/relationships/hyperlink" Target="Gold%20samples%20Set4/Pictures/BKN029-03/BKN029-03_Position.jpeg" TargetMode="External"/><Relationship Id="rId26" Type="http://schemas.openxmlformats.org/officeDocument/2006/relationships/hyperlink" Target="Gold%20samples%20Set4/Pictures/KSK0274-09/IMG_5248_Front.JPG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Gold%20samples%20Set5/Pictures/PKT050/PKT050-13/IMG_6538_Front.JPG" TargetMode="External"/><Relationship Id="rId21" Type="http://schemas.openxmlformats.org/officeDocument/2006/relationships/hyperlink" Target="Gold%20samples%20Set5/Pictures/MYM309/MYM309-03/IMG_6520_Front.JPG" TargetMode="External"/><Relationship Id="rId42" Type="http://schemas.openxmlformats.org/officeDocument/2006/relationships/hyperlink" Target="Gold%20samples%20Set5/Pictures/MYM831/IMG_6506_Back.JPG" TargetMode="External"/><Relationship Id="rId63" Type="http://schemas.openxmlformats.org/officeDocument/2006/relationships/hyperlink" Target="Gold%20samples%20Set5/Pictures/KLP160/KLP160-14/IMG_6592_Front.JPG" TargetMode="External"/><Relationship Id="rId84" Type="http://schemas.openxmlformats.org/officeDocument/2006/relationships/hyperlink" Target="Gold%20samples%20Set5/Pictures/KLP666/KLP666-01/KLP666-01_Position.jpeg" TargetMode="External"/><Relationship Id="rId138" Type="http://schemas.openxmlformats.org/officeDocument/2006/relationships/hyperlink" Target="Gold%20samples%20Set5/Pictures/PKT148/IMG_6499_Note.JPG" TargetMode="External"/><Relationship Id="rId107" Type="http://schemas.openxmlformats.org/officeDocument/2006/relationships/hyperlink" Target="Gold%20samples%20Set5/Pictures/PKT050/PKT050-04/IMG_6540_Front.JPG" TargetMode="External"/><Relationship Id="rId11" Type="http://schemas.openxmlformats.org/officeDocument/2006/relationships/hyperlink" Target="Gold%20samples%20Set5/Pictures/KLP089/KLP089-02/IMG_6575_Back.JPG" TargetMode="External"/><Relationship Id="rId32" Type="http://schemas.openxmlformats.org/officeDocument/2006/relationships/hyperlink" Target="Gold%20samples%20Set5/Pictures/MYM352/IMG_6507_Note.JPG" TargetMode="External"/><Relationship Id="rId53" Type="http://schemas.openxmlformats.org/officeDocument/2006/relationships/hyperlink" Target="Gold%20samples%20Set5/Pictures/KLP160/KLP160-04/KLP160-04_Position.jpeg" TargetMode="External"/><Relationship Id="rId74" Type="http://schemas.openxmlformats.org/officeDocument/2006/relationships/hyperlink" Target="Gold%20samples%20Set5/Pictures/KLP210/KLP210_Position.jpeg" TargetMode="External"/><Relationship Id="rId128" Type="http://schemas.openxmlformats.org/officeDocument/2006/relationships/hyperlink" Target="Gold%20samples%20Set5/Pictures/PKT147/PKT147-01/IMG_6530_Front.JPG" TargetMode="External"/><Relationship Id="rId5" Type="http://schemas.openxmlformats.org/officeDocument/2006/relationships/hyperlink" Target="Gold%20samples%20Set5/Pictures/MYM179/IMG_6511_Note.JPG" TargetMode="External"/><Relationship Id="rId90" Type="http://schemas.openxmlformats.org/officeDocument/2006/relationships/hyperlink" Target="Gold%20samples%20Set5/Pictures/KLP666/KLP666-03/IMG_6603_Back.JPG" TargetMode="External"/><Relationship Id="rId95" Type="http://schemas.openxmlformats.org/officeDocument/2006/relationships/hyperlink" Target="Gold%20samples%20Set5/Pictures/KLP666/KLP666-07/IMG_6599_Front.JPG" TargetMode="External"/><Relationship Id="rId22" Type="http://schemas.openxmlformats.org/officeDocument/2006/relationships/hyperlink" Target="Gold%20samples%20Set5/Pictures/MYM309/MYM309-03/IMG_6521_Back.JPG" TargetMode="External"/><Relationship Id="rId27" Type="http://schemas.openxmlformats.org/officeDocument/2006/relationships/hyperlink" Target="Gold%20samples%20Set5/Pictures/MYM309/MYM309-06/IMG_6523_Front.JPG" TargetMode="External"/><Relationship Id="rId43" Type="http://schemas.openxmlformats.org/officeDocument/2006/relationships/hyperlink" Target="Gold%20samples%20Set5/Pictures/MYM831/MYM831_Position.jpeg" TargetMode="External"/><Relationship Id="rId48" Type="http://schemas.openxmlformats.org/officeDocument/2006/relationships/hyperlink" Target="Gold%20samples%20Set5/Pictures/KLP142/IMG_6561_Note.JPG" TargetMode="External"/><Relationship Id="rId64" Type="http://schemas.openxmlformats.org/officeDocument/2006/relationships/hyperlink" Target="Gold%20samples%20Set5/Pictures/KLP160/KLP160-14/IMG_6593_Back.JPG" TargetMode="External"/><Relationship Id="rId69" Type="http://schemas.openxmlformats.org/officeDocument/2006/relationships/hyperlink" Target="Gold%20samples%20Set5/Pictures/KLP160/KLP160-15/KLP160-15-2/IMG_6597_Front.JPG" TargetMode="External"/><Relationship Id="rId113" Type="http://schemas.openxmlformats.org/officeDocument/2006/relationships/hyperlink" Target="Gold%20samples%20Set5/Pictures/PKT050/PKT050-05/PKT050-05-2_Position.jpeg" TargetMode="External"/><Relationship Id="rId118" Type="http://schemas.openxmlformats.org/officeDocument/2006/relationships/hyperlink" Target="Gold%20samples%20Set5/Pictures/PKT050/PKT050-13/IMG_6539_Back.JPG" TargetMode="External"/><Relationship Id="rId134" Type="http://schemas.openxmlformats.org/officeDocument/2006/relationships/hyperlink" Target="Gold%20samples%20Set5/Pictures/PKT147/PKT147-02/IMG_6531_Back.JPG" TargetMode="External"/><Relationship Id="rId139" Type="http://schemas.openxmlformats.org/officeDocument/2006/relationships/hyperlink" Target="Gold%20samples%20Set5/Pictures/PKT148/IMG_6499_Note.JPG" TargetMode="External"/><Relationship Id="rId80" Type="http://schemas.openxmlformats.org/officeDocument/2006/relationships/hyperlink" Target="Gold%20samples%20Set5/Pictures/KLP527-01/KLP527-01_Position.jpeg" TargetMode="External"/><Relationship Id="rId85" Type="http://schemas.openxmlformats.org/officeDocument/2006/relationships/hyperlink" Target="Gold%20samples%20Set5/Pictures/KLP666/IMG_6598_Note.JPG" TargetMode="External"/><Relationship Id="rId12" Type="http://schemas.openxmlformats.org/officeDocument/2006/relationships/hyperlink" Target="Gold%20samples%20Set5/Pictures/KLP089/KLP089-01/KLP089-01_Position.jpeg" TargetMode="External"/><Relationship Id="rId17" Type="http://schemas.openxmlformats.org/officeDocument/2006/relationships/hyperlink" Target="Gold%20samples%20Set5/Pictures/KLP089/IMG_6573_Note.JPG" TargetMode="External"/><Relationship Id="rId33" Type="http://schemas.openxmlformats.org/officeDocument/2006/relationships/hyperlink" Target="Gold%20samples%20Set5/Pictures/MYM505/MYM505-01/IMG_6517_Front.JPG" TargetMode="External"/><Relationship Id="rId38" Type="http://schemas.openxmlformats.org/officeDocument/2006/relationships/hyperlink" Target="Gold%20samples%20Set5/Pictures/MYM505/MYM505-02/IMG_6515_Top.JPG" TargetMode="External"/><Relationship Id="rId59" Type="http://schemas.openxmlformats.org/officeDocument/2006/relationships/hyperlink" Target="Gold%20samples%20Set5/Pictures/KLP160/KLP160-09/IMG_6587_Back.JPG" TargetMode="External"/><Relationship Id="rId103" Type="http://schemas.openxmlformats.org/officeDocument/2006/relationships/hyperlink" Target="Gold%20samples%20Set5/Pictures/PKT050/PKT050-02/IMG_6536_Front.JPG" TargetMode="External"/><Relationship Id="rId108" Type="http://schemas.openxmlformats.org/officeDocument/2006/relationships/hyperlink" Target="Gold%20samples%20Set5/Pictures/PKT050/PKT050-04/IMG_6541_Back.JPG" TargetMode="External"/><Relationship Id="rId124" Type="http://schemas.openxmlformats.org/officeDocument/2006/relationships/hyperlink" Target="Gold%20samples%20Set5/Pictures/PKT050/PKT050-15/PKT050-15_Position.jpeg" TargetMode="External"/><Relationship Id="rId129" Type="http://schemas.openxmlformats.org/officeDocument/2006/relationships/hyperlink" Target="Gold%20samples%20Set5/Pictures/PKT147/PKT147-01/IMG_6529_Back.JPG" TargetMode="External"/><Relationship Id="rId54" Type="http://schemas.openxmlformats.org/officeDocument/2006/relationships/hyperlink" Target="Gold%20samples%20Set5/Pictures/KLP160/IMG_6583_Note.JPG" TargetMode="External"/><Relationship Id="rId70" Type="http://schemas.openxmlformats.org/officeDocument/2006/relationships/hyperlink" Target="Gold%20samples%20Set5/Pictures/KLP160/KLP160-15/KLP160-15-2/IMG_6596_Back.JPG" TargetMode="External"/><Relationship Id="rId75" Type="http://schemas.openxmlformats.org/officeDocument/2006/relationships/hyperlink" Target="Gold%20samples%20Set5/Pictures/KLP210/IMG_6557_Note.JPG" TargetMode="External"/><Relationship Id="rId91" Type="http://schemas.openxmlformats.org/officeDocument/2006/relationships/hyperlink" Target="Gold%20samples%20Set5/Pictures/KLP666/KLP666-03/KLP666-03_Position.jpeg" TargetMode="External"/><Relationship Id="rId96" Type="http://schemas.openxmlformats.org/officeDocument/2006/relationships/hyperlink" Target="Gold%20samples%20Set5/Pictures/KLP666/KLP666-07/IMG_6600_Back.JPG" TargetMode="External"/><Relationship Id="rId140" Type="http://schemas.openxmlformats.org/officeDocument/2006/relationships/hyperlink" Target="Gold%20samples%20Set5/Pictures/PKT148/PKT148-03/IMG_6501_Front.JPG" TargetMode="External"/><Relationship Id="rId145" Type="http://schemas.openxmlformats.org/officeDocument/2006/relationships/hyperlink" Target="Gold%20samples%20Set5/Pictures/PKT378-02/PKT378-02_Position.jpeg" TargetMode="External"/><Relationship Id="rId1" Type="http://schemas.openxmlformats.org/officeDocument/2006/relationships/hyperlink" Target="Gold%20samples%20Set5" TargetMode="External"/><Relationship Id="rId6" Type="http://schemas.openxmlformats.org/officeDocument/2006/relationships/hyperlink" Target="Gold%20samples%20Set5/Pictures/KLP089/KLP089-01/IMG_6576_Front.JPG" TargetMode="External"/><Relationship Id="rId23" Type="http://schemas.openxmlformats.org/officeDocument/2006/relationships/hyperlink" Target="Gold%20samples%20Set5/Pictures/MYM309/MYM309-03/MYM309-03_Position.jpeg" TargetMode="External"/><Relationship Id="rId28" Type="http://schemas.openxmlformats.org/officeDocument/2006/relationships/hyperlink" Target="Gold%20samples%20Set5/Pictures/MYM309/MYM309-06/MYM309-06_Position.jpeg" TargetMode="External"/><Relationship Id="rId49" Type="http://schemas.openxmlformats.org/officeDocument/2006/relationships/hyperlink" Target="Gold%20samples%20Set5/Pictures/KLP142/KLP142-03/IMG_6563_Front.JPG" TargetMode="External"/><Relationship Id="rId114" Type="http://schemas.openxmlformats.org/officeDocument/2006/relationships/hyperlink" Target="Gold%20samples%20Set5/Pictures/PKT050/PKT050-12/IMG_6543_Front.JPG" TargetMode="External"/><Relationship Id="rId119" Type="http://schemas.openxmlformats.org/officeDocument/2006/relationships/hyperlink" Target="Gold%20samples%20Set5/Pictures/PKT050/PKT050-13/PKT050-13_Position.jpeg" TargetMode="External"/><Relationship Id="rId44" Type="http://schemas.openxmlformats.org/officeDocument/2006/relationships/hyperlink" Target="Gold%20samples%20Set5/Pictures/MYM831/IMG_6504_Note.JPG" TargetMode="External"/><Relationship Id="rId60" Type="http://schemas.openxmlformats.org/officeDocument/2006/relationships/hyperlink" Target="Gold%20samples%20Set5/Pictures/KLP160/KLP160-09/KLP160-09_Position.jpeg" TargetMode="External"/><Relationship Id="rId65" Type="http://schemas.openxmlformats.org/officeDocument/2006/relationships/hyperlink" Target="Gold%20samples%20Set5/Pictures/KLP160/KLP160-14/KLP160-14_Position.jpeg" TargetMode="External"/><Relationship Id="rId81" Type="http://schemas.openxmlformats.org/officeDocument/2006/relationships/hyperlink" Target="Gold%20samples%20Set5/Pictures/KLP527-01/IMG_6566_Note.JPG" TargetMode="External"/><Relationship Id="rId86" Type="http://schemas.openxmlformats.org/officeDocument/2006/relationships/hyperlink" Target="Gold%20samples%20Set5/Pictures/KLP666/IMG_6598_Note.JPG" TargetMode="External"/><Relationship Id="rId130" Type="http://schemas.openxmlformats.org/officeDocument/2006/relationships/hyperlink" Target="Gold%20samples%20Set5/Pictures/PKT147/PKT147-01/PKT147-01_Position.jpeg" TargetMode="External"/><Relationship Id="rId135" Type="http://schemas.openxmlformats.org/officeDocument/2006/relationships/hyperlink" Target="Gold%20samples%20Set5/Pictures/PKT148/PKT148-02/PKT148-02_Postion.jpeg" TargetMode="External"/><Relationship Id="rId13" Type="http://schemas.openxmlformats.org/officeDocument/2006/relationships/hyperlink" Target="Gold%20samples%20Set5/Pictures/KLP089/IMG_6573_Note.JPG" TargetMode="External"/><Relationship Id="rId18" Type="http://schemas.openxmlformats.org/officeDocument/2006/relationships/hyperlink" Target="Gold%20samples%20Set5/Pictures/KLP089/KLP089-04/IMG_6580_Front.JPG" TargetMode="External"/><Relationship Id="rId39" Type="http://schemas.openxmlformats.org/officeDocument/2006/relationships/hyperlink" Target="Gold%20samples%20Set5/Pictures/MYM505/MYM505-02/IMG_6516_Side.JPG" TargetMode="External"/><Relationship Id="rId109" Type="http://schemas.openxmlformats.org/officeDocument/2006/relationships/hyperlink" Target="Gold%20samples%20Set5/Pictures/PKT050/PKT050-04/PKT050-04_Position.jpeg" TargetMode="External"/><Relationship Id="rId34" Type="http://schemas.openxmlformats.org/officeDocument/2006/relationships/hyperlink" Target="Gold%20samples%20Set5/Pictures/MYM505/MYM505-01/IMG_6518_Back.JPG" TargetMode="External"/><Relationship Id="rId50" Type="http://schemas.openxmlformats.org/officeDocument/2006/relationships/hyperlink" Target="Gold%20samples%20Set5/Pictures/KLP142/KLP142-03/KLP142-03_Position.jpeg" TargetMode="External"/><Relationship Id="rId55" Type="http://schemas.openxmlformats.org/officeDocument/2006/relationships/hyperlink" Target="Gold%20samples%20Set5/Pictures/KLP160/IMG_6583_Note.JPG" TargetMode="External"/><Relationship Id="rId76" Type="http://schemas.openxmlformats.org/officeDocument/2006/relationships/hyperlink" Target="Gold%20samples%20Set5/Pictures/KLP237-01/IMG_6571_Front.JPG" TargetMode="External"/><Relationship Id="rId97" Type="http://schemas.openxmlformats.org/officeDocument/2006/relationships/hyperlink" Target="Gold%20samples%20Set5/Pictures/KLP666/KLP666-07/KLP666-07_Position.jpeg" TargetMode="External"/><Relationship Id="rId104" Type="http://schemas.openxmlformats.org/officeDocument/2006/relationships/hyperlink" Target="Gold%20samples%20Set5/Pictures/PKT050/PKT050-02/PKT050-02_Position.jpeg" TargetMode="External"/><Relationship Id="rId120" Type="http://schemas.openxmlformats.org/officeDocument/2006/relationships/hyperlink" Target="Gold%20samples%20Set5/Pictures/PKT050/PKT050-14/IMG_6549_Front.JPG" TargetMode="External"/><Relationship Id="rId125" Type="http://schemas.openxmlformats.org/officeDocument/2006/relationships/hyperlink" Target="Gold%20samples%20Set5/Pictures/PKT050/PKT050-16/IMG_6555_Front.JPG" TargetMode="External"/><Relationship Id="rId141" Type="http://schemas.openxmlformats.org/officeDocument/2006/relationships/hyperlink" Target="Gold%20samples%20Set5/Pictures/PKT148/PKT148-03/IMG_6500_Back.JPG" TargetMode="External"/><Relationship Id="rId146" Type="http://schemas.openxmlformats.org/officeDocument/2006/relationships/hyperlink" Target="Gold%20samples%20Set5/Pictures/PKT378-02/IMG_6491_Note.jpg" TargetMode="External"/><Relationship Id="rId7" Type="http://schemas.openxmlformats.org/officeDocument/2006/relationships/hyperlink" Target="Gold%20samples%20Set5/Pictures/KLP089/KLP089-01/IMG_6577_Back.JPG" TargetMode="External"/><Relationship Id="rId71" Type="http://schemas.openxmlformats.org/officeDocument/2006/relationships/hyperlink" Target="Gold%20samples%20Set5/Pictures/KLP160/KLP160-15/KLP160-15-2/KLP160-15-2_Position.jpeg" TargetMode="External"/><Relationship Id="rId92" Type="http://schemas.openxmlformats.org/officeDocument/2006/relationships/hyperlink" Target="Gold%20samples%20Set5/Pictures/KLP666/KLP666-04/IMG_6608_Front.JPG" TargetMode="External"/><Relationship Id="rId2" Type="http://schemas.openxmlformats.org/officeDocument/2006/relationships/hyperlink" Target="Gold%20samples%20Set5/Pictures/MYM179/IMG_6512_Front.JPG" TargetMode="External"/><Relationship Id="rId29" Type="http://schemas.openxmlformats.org/officeDocument/2006/relationships/hyperlink" Target="Gold%20samples%20Set5/Pictures/MYM352/IMG_6509_Front.JPG" TargetMode="External"/><Relationship Id="rId24" Type="http://schemas.openxmlformats.org/officeDocument/2006/relationships/hyperlink" Target="Gold%20samples%20Set5/Pictures/MYM309/IMG_6519_Note.JPG" TargetMode="External"/><Relationship Id="rId40" Type="http://schemas.openxmlformats.org/officeDocument/2006/relationships/hyperlink" Target="Gold%20samples%20Set5/Pictures/MYM505/MYM505-02/MYM505-02_Position.jpeg" TargetMode="External"/><Relationship Id="rId45" Type="http://schemas.openxmlformats.org/officeDocument/2006/relationships/hyperlink" Target="Gold%20samples%20Set5/Pictures/KLP142/KLP142-01/IMG_6564_Front.JPG" TargetMode="External"/><Relationship Id="rId66" Type="http://schemas.openxmlformats.org/officeDocument/2006/relationships/hyperlink" Target="Gold%20samples%20Set5/Pictures/KLP160/KLP160-15/KLP160-15-1/IMG_6595_Front.JPG" TargetMode="External"/><Relationship Id="rId87" Type="http://schemas.openxmlformats.org/officeDocument/2006/relationships/hyperlink" Target="Gold%20samples%20Set5/Pictures/KLP666/KLP666-02/IMG_6601_Front.JPG" TargetMode="External"/><Relationship Id="rId110" Type="http://schemas.openxmlformats.org/officeDocument/2006/relationships/hyperlink" Target="Gold%20samples%20Set5/Pictures/PKT050/PKT050-05/IMG_6546_Front.JPG" TargetMode="External"/><Relationship Id="rId115" Type="http://schemas.openxmlformats.org/officeDocument/2006/relationships/hyperlink" Target="Gold%20samples%20Set5/Pictures/PKT050/PKT050-12/IMG_6542_Back.JPG" TargetMode="External"/><Relationship Id="rId131" Type="http://schemas.openxmlformats.org/officeDocument/2006/relationships/hyperlink" Target="Gold%20samples%20Set5/Pictures/PKT147/IMG_6528_Note.JPG" TargetMode="External"/><Relationship Id="rId136" Type="http://schemas.openxmlformats.org/officeDocument/2006/relationships/hyperlink" Target="Gold%20samples%20Set5/Pictures/PKT147/PKT147-02/PKT147-02_Position.jpeg" TargetMode="External"/><Relationship Id="rId61" Type="http://schemas.openxmlformats.org/officeDocument/2006/relationships/hyperlink" Target="Gold%20samples%20Set5/Pictures/KLP160/KLP160-13/IMG_6588_Front.JPG" TargetMode="External"/><Relationship Id="rId82" Type="http://schemas.openxmlformats.org/officeDocument/2006/relationships/hyperlink" Target="Gold%20samples%20Set5/Pictures/KLP666/KLP666-01/IMG_6605_Front.JPG" TargetMode="External"/><Relationship Id="rId19" Type="http://schemas.openxmlformats.org/officeDocument/2006/relationships/hyperlink" Target="Gold%20samples%20Set5/Pictures/KLP089/KLP089-04/IMG_6581_Back.JPG" TargetMode="External"/><Relationship Id="rId14" Type="http://schemas.openxmlformats.org/officeDocument/2006/relationships/hyperlink" Target="Gold%20samples%20Set5/Pictures/KLP089/KLP089-03/IMG_6578_Front.JPG" TargetMode="External"/><Relationship Id="rId30" Type="http://schemas.openxmlformats.org/officeDocument/2006/relationships/hyperlink" Target="Gold%20samples%20Set5/Pictures/MYM352/IMG_6510_Back.JPG" TargetMode="External"/><Relationship Id="rId35" Type="http://schemas.openxmlformats.org/officeDocument/2006/relationships/hyperlink" Target="Gold%20samples%20Set5/Pictures/MYM505/MYM505-01/MYM505-01_Position.jpeg" TargetMode="External"/><Relationship Id="rId56" Type="http://schemas.openxmlformats.org/officeDocument/2006/relationships/hyperlink" Target="Gold%20samples%20Set5/Pictures/KLP160/KLP160-05/IMG_6590_Front.JPG" TargetMode="External"/><Relationship Id="rId77" Type="http://schemas.openxmlformats.org/officeDocument/2006/relationships/hyperlink" Target="Gold%20samples%20Set5/Pictures/KLP237-01/KLP237-01_Position.jpeg" TargetMode="External"/><Relationship Id="rId100" Type="http://schemas.openxmlformats.org/officeDocument/2006/relationships/hyperlink" Target="Gold%20samples%20Set5/Pictures/PKT050/PKT050-01/IMG_6534_Front.JPG" TargetMode="External"/><Relationship Id="rId105" Type="http://schemas.openxmlformats.org/officeDocument/2006/relationships/hyperlink" Target="Gold%20samples%20Set5/Pictures/PKT050/PKT050-03/IMG_6545_Front.JPG" TargetMode="External"/><Relationship Id="rId126" Type="http://schemas.openxmlformats.org/officeDocument/2006/relationships/hyperlink" Target="Gold%20samples%20Set5/Pictures/PKT050/PKT050-16/IMG_6556_Back.JPG" TargetMode="External"/><Relationship Id="rId147" Type="http://schemas.openxmlformats.org/officeDocument/2006/relationships/printerSettings" Target="../printerSettings/printerSettings3.bin"/><Relationship Id="rId8" Type="http://schemas.openxmlformats.org/officeDocument/2006/relationships/hyperlink" Target="Gold%20samples%20Set5/Pictures/KLP089/KLP089-01/KLP089-01_Position.jpeg" TargetMode="External"/><Relationship Id="rId51" Type="http://schemas.openxmlformats.org/officeDocument/2006/relationships/hyperlink" Target="Gold%20samples%20Set5/Pictures/KLP160/KLP160-04/IMG_6584_Front.JPG" TargetMode="External"/><Relationship Id="rId72" Type="http://schemas.openxmlformats.org/officeDocument/2006/relationships/hyperlink" Target="Gold%20samples%20Set5/Pictures/KLP210/IMG_6560_Front.JPG" TargetMode="External"/><Relationship Id="rId93" Type="http://schemas.openxmlformats.org/officeDocument/2006/relationships/hyperlink" Target="Gold%20samples%20Set5/Pictures/KLP666/KLP666-04/IMG_6607_Back.JPG" TargetMode="External"/><Relationship Id="rId98" Type="http://schemas.openxmlformats.org/officeDocument/2006/relationships/hyperlink" Target="Gold%20samples%20Set5/Pictures/PKT050/IMG_6533_Note.JPG" TargetMode="External"/><Relationship Id="rId121" Type="http://schemas.openxmlformats.org/officeDocument/2006/relationships/hyperlink" Target="Gold%20samples%20Set5/Pictures/PKT050/PKT050-14/IMG_6550_Back.JPG" TargetMode="External"/><Relationship Id="rId142" Type="http://schemas.openxmlformats.org/officeDocument/2006/relationships/hyperlink" Target="Gold%20samples%20Set5/Pictures/PKT148/PKT148-03/PKT148-03_Position.jpeg" TargetMode="External"/><Relationship Id="rId3" Type="http://schemas.openxmlformats.org/officeDocument/2006/relationships/hyperlink" Target="Gold%20samples%20Set5/Pictures/MYM179/IMG_6513_Back.JPG" TargetMode="External"/><Relationship Id="rId25" Type="http://schemas.openxmlformats.org/officeDocument/2006/relationships/hyperlink" Target="Gold%20samples%20Set5/Pictures/MYM309/MYM309-05/IMG_6525_Front.JPG" TargetMode="External"/><Relationship Id="rId46" Type="http://schemas.openxmlformats.org/officeDocument/2006/relationships/hyperlink" Target="Gold%20samples%20Set5/Pictures/KLP142/KLP142-01/KLP142-01_Position.jpeg" TargetMode="External"/><Relationship Id="rId67" Type="http://schemas.openxmlformats.org/officeDocument/2006/relationships/hyperlink" Target="Gold%20samples%20Set5/Pictures/KLP160/KLP160-15/KLP160-15-1/IMG_6594_Back.JPG" TargetMode="External"/><Relationship Id="rId116" Type="http://schemas.openxmlformats.org/officeDocument/2006/relationships/hyperlink" Target="Gold%20samples%20Set5/Pictures/PKT050/PKT050-12/PKT050-12_Position.jpeg" TargetMode="External"/><Relationship Id="rId137" Type="http://schemas.openxmlformats.org/officeDocument/2006/relationships/hyperlink" Target="Gold%20samples%20Set5/Pictures/PKT148/PKT148-02/IMG_6503_Front.JPG" TargetMode="External"/><Relationship Id="rId20" Type="http://schemas.openxmlformats.org/officeDocument/2006/relationships/hyperlink" Target="Gold%20samples%20Set5/Pictures/KLP089/KLP089-04/KLP089-04_Position.jpeg" TargetMode="External"/><Relationship Id="rId41" Type="http://schemas.openxmlformats.org/officeDocument/2006/relationships/hyperlink" Target="Gold%20samples%20Set5/Pictures/MYM831/IMG_6505_Front.JPG" TargetMode="External"/><Relationship Id="rId62" Type="http://schemas.openxmlformats.org/officeDocument/2006/relationships/hyperlink" Target="Gold%20samples%20Set5/Pictures/KLP160/KLP160-13/KLP160-13_Position.jpeg" TargetMode="External"/><Relationship Id="rId83" Type="http://schemas.openxmlformats.org/officeDocument/2006/relationships/hyperlink" Target="Gold%20samples%20Set5/Pictures/KLP666/KLP666-01/IMG_6606_Back.JPG" TargetMode="External"/><Relationship Id="rId88" Type="http://schemas.openxmlformats.org/officeDocument/2006/relationships/hyperlink" Target="Gold%20samples%20Set5/Pictures/KLP666/KLP666-02/KLP666-02_Position.JPG" TargetMode="External"/><Relationship Id="rId111" Type="http://schemas.openxmlformats.org/officeDocument/2006/relationships/hyperlink" Target="Gold%20samples%20Set5/Pictures/PKT050/PKT050-05/IMG_6547_Back.JPG" TargetMode="External"/><Relationship Id="rId132" Type="http://schemas.openxmlformats.org/officeDocument/2006/relationships/hyperlink" Target="Gold%20samples%20Set5/Pictures/PKT147/IMG_6528_Note.JPG" TargetMode="External"/><Relationship Id="rId15" Type="http://schemas.openxmlformats.org/officeDocument/2006/relationships/hyperlink" Target="Gold%20samples%20Set5/Pictures/KLP089/KLP089-03/IMG_6579_Back.JPG" TargetMode="External"/><Relationship Id="rId36" Type="http://schemas.openxmlformats.org/officeDocument/2006/relationships/hyperlink" Target="Gold%20samples%20Set5/Pictures/MYM505/IMG_6514_Note.JPG" TargetMode="External"/><Relationship Id="rId57" Type="http://schemas.openxmlformats.org/officeDocument/2006/relationships/hyperlink" Target="Gold%20samples%20Set5/Pictures/KLP160/KLP160-05/KLP160-05_Position.jpeg" TargetMode="External"/><Relationship Id="rId106" Type="http://schemas.openxmlformats.org/officeDocument/2006/relationships/hyperlink" Target="Gold%20samples%20Set5/Pictures/PKT050/PKT050-03/PKT050-03_Position.jpeg" TargetMode="External"/><Relationship Id="rId127" Type="http://schemas.openxmlformats.org/officeDocument/2006/relationships/hyperlink" Target="Gold%20samples%20Set5/Pictures/PKT050/PKT050-16/PKT050-16_Position.jpeg" TargetMode="External"/><Relationship Id="rId10" Type="http://schemas.openxmlformats.org/officeDocument/2006/relationships/hyperlink" Target="Gold%20samples%20Set5/Pictures/KLP089/KLP089-02/IMG_6574_Front.JPG" TargetMode="External"/><Relationship Id="rId31" Type="http://schemas.openxmlformats.org/officeDocument/2006/relationships/hyperlink" Target="Gold%20samples%20Set5/Pictures/MYM352/MYM352_Position.jpeg" TargetMode="External"/><Relationship Id="rId52" Type="http://schemas.openxmlformats.org/officeDocument/2006/relationships/hyperlink" Target="Gold%20samples%20Set5/Pictures/KLP160/KLP160-04/IMG_6585_Back.JPG" TargetMode="External"/><Relationship Id="rId73" Type="http://schemas.openxmlformats.org/officeDocument/2006/relationships/hyperlink" Target="Gold%20samples%20Set5/Pictures/KLP210/IMG_6559_Back.JPG" TargetMode="External"/><Relationship Id="rId78" Type="http://schemas.openxmlformats.org/officeDocument/2006/relationships/hyperlink" Target="Gold%20samples%20Set5/Pictures/KLP237-01/IMG_6570_Note.JPG" TargetMode="External"/><Relationship Id="rId94" Type="http://schemas.openxmlformats.org/officeDocument/2006/relationships/hyperlink" Target="Gold%20samples%20Set5/Pictures/KLP666/KLP666-04/KLP666-04_Position.jpeg" TargetMode="External"/><Relationship Id="rId99" Type="http://schemas.openxmlformats.org/officeDocument/2006/relationships/hyperlink" Target="Gold%20samples%20Set5/Pictures/PKT050/IMG_6533_Note.JPG" TargetMode="External"/><Relationship Id="rId101" Type="http://schemas.openxmlformats.org/officeDocument/2006/relationships/hyperlink" Target="Gold%20samples%20Set5/Pictures/PKT050/PKT050-01/IMG_6535_Back.JPG" TargetMode="External"/><Relationship Id="rId122" Type="http://schemas.openxmlformats.org/officeDocument/2006/relationships/hyperlink" Target="Gold%20samples%20Set5/Pictures/PKT050/PKT050-14/PKT050-14_Position.jpeg" TargetMode="External"/><Relationship Id="rId143" Type="http://schemas.openxmlformats.org/officeDocument/2006/relationships/hyperlink" Target="Gold%20samples%20Set5/Pictures/PKT378-02/IMG_6497_Front.JPG" TargetMode="External"/><Relationship Id="rId148" Type="http://schemas.openxmlformats.org/officeDocument/2006/relationships/drawing" Target="../drawings/drawing2.xml"/><Relationship Id="rId4" Type="http://schemas.openxmlformats.org/officeDocument/2006/relationships/hyperlink" Target="Gold%20samples%20Set5/Pictures/MYM179/MYM0179-01_Position.jpeg" TargetMode="External"/><Relationship Id="rId9" Type="http://schemas.openxmlformats.org/officeDocument/2006/relationships/hyperlink" Target="Gold%20samples%20Set5/Pictures/KLP089/IMG_6573_Note.JPG" TargetMode="External"/><Relationship Id="rId26" Type="http://schemas.openxmlformats.org/officeDocument/2006/relationships/hyperlink" Target="Gold%20samples%20Set5/Pictures/MYM309/MYM309-05/MYM309-05_Position.jpeg" TargetMode="External"/><Relationship Id="rId47" Type="http://schemas.openxmlformats.org/officeDocument/2006/relationships/hyperlink" Target="Gold%20samples%20Set5/Pictures/KLP142/IMG_6561_Note.JPG" TargetMode="External"/><Relationship Id="rId68" Type="http://schemas.openxmlformats.org/officeDocument/2006/relationships/hyperlink" Target="Gold%20samples%20Set5/Pictures/KLP160/KLP160-15/KLP160-15-1/KLP160-15-1_Position.jpeg" TargetMode="External"/><Relationship Id="rId89" Type="http://schemas.openxmlformats.org/officeDocument/2006/relationships/hyperlink" Target="Gold%20samples%20Set5/Pictures/KLP666/KLP666-03/IMG_6604_Front.JPG" TargetMode="External"/><Relationship Id="rId112" Type="http://schemas.openxmlformats.org/officeDocument/2006/relationships/hyperlink" Target="Gold%20samples%20Set5/Pictures/PKT050/PKT050-05/PKT050-05-1_Position.jpeg" TargetMode="External"/><Relationship Id="rId133" Type="http://schemas.openxmlformats.org/officeDocument/2006/relationships/hyperlink" Target="Gold%20samples%20Set5/Pictures/PKT147/PKT147-02/IMG_6532_Front.JPG" TargetMode="External"/><Relationship Id="rId16" Type="http://schemas.openxmlformats.org/officeDocument/2006/relationships/hyperlink" Target="Gold%20samples%20Set5/Pictures/KLP089/KLP089-03/KLP089-03_Position.jpeg" TargetMode="External"/><Relationship Id="rId37" Type="http://schemas.openxmlformats.org/officeDocument/2006/relationships/hyperlink" Target="Gold%20samples%20Set5/Pictures/MYM505/IMG_6514_Note.JPG" TargetMode="External"/><Relationship Id="rId58" Type="http://schemas.openxmlformats.org/officeDocument/2006/relationships/hyperlink" Target="Gold%20samples%20Set5/Pictures/KLP160/KLP160-09/IMG_6586_Front.JPG" TargetMode="External"/><Relationship Id="rId79" Type="http://schemas.openxmlformats.org/officeDocument/2006/relationships/hyperlink" Target="Gold%20samples%20Set5/Pictures/KLP527-01/IMG_6569_Front.JPG" TargetMode="External"/><Relationship Id="rId102" Type="http://schemas.openxmlformats.org/officeDocument/2006/relationships/hyperlink" Target="Gold%20samples%20Set5/Pictures/PKT050/PKT050-01/PKT050-01_Position.jpeg" TargetMode="External"/><Relationship Id="rId123" Type="http://schemas.openxmlformats.org/officeDocument/2006/relationships/hyperlink" Target="Gold%20samples%20Set5/Pictures/PKT050/PKT050-15/IMG_6552_Front.JPG" TargetMode="External"/><Relationship Id="rId144" Type="http://schemas.openxmlformats.org/officeDocument/2006/relationships/hyperlink" Target="Gold%20samples%20Set5/Pictures/PKT378-02/IMG_6498_Back.JP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Gold%20samples%20Set6/Pictures/MYM%20xx1/IMG_7249_Back.JPG" TargetMode="External"/><Relationship Id="rId13" Type="http://schemas.openxmlformats.org/officeDocument/2006/relationships/hyperlink" Target="Gold%20samples%20Set6/Pictures/KLPxxx2565/KLPxxx2565_front_POS.png" TargetMode="External"/><Relationship Id="rId3" Type="http://schemas.openxmlformats.org/officeDocument/2006/relationships/hyperlink" Target="Gold%20samples%20Set6/Pictures/BKN%20TK%20001/IMG_7266.JPG" TargetMode="External"/><Relationship Id="rId7" Type="http://schemas.openxmlformats.org/officeDocument/2006/relationships/hyperlink" Target="Gold%20samples%20Set6/Pictures/MYM%20xx1/IMG_7250_Front.JPG" TargetMode="External"/><Relationship Id="rId12" Type="http://schemas.openxmlformats.org/officeDocument/2006/relationships/hyperlink" Target="Gold%20samples%20Set6/Pictures/KLPxxx2565/KLPxxx2565_back.jpg" TargetMode="External"/><Relationship Id="rId2" Type="http://schemas.openxmlformats.org/officeDocument/2006/relationships/hyperlink" Target="Gold%20samples%20Set6/Pictures/BKN%20TP%20002/IMG_7271.JPG" TargetMode="External"/><Relationship Id="rId1" Type="http://schemas.openxmlformats.org/officeDocument/2006/relationships/hyperlink" Target="Gold%20samples%20Set6/Pictures/BKN%20TP%20001/IMG_7255.jpeg" TargetMode="External"/><Relationship Id="rId6" Type="http://schemas.openxmlformats.org/officeDocument/2006/relationships/hyperlink" Target="Gold%20samples%20Set6/Pictures/BKN%20TP%20002/IMG_7281_Position.jpg" TargetMode="External"/><Relationship Id="rId11" Type="http://schemas.openxmlformats.org/officeDocument/2006/relationships/hyperlink" Target="Gold%20samples%20Set6/Pictures/KLPxxx2565/KLPxxx2565_front.jpg" TargetMode="External"/><Relationship Id="rId5" Type="http://schemas.openxmlformats.org/officeDocument/2006/relationships/hyperlink" Target="Gold%20samples%20Set6/Pictures/BKN%20TP%20001/IMG_7255_Position.JPG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Gold%20samples%20Set6" TargetMode="External"/><Relationship Id="rId4" Type="http://schemas.openxmlformats.org/officeDocument/2006/relationships/hyperlink" Target="Gold%20samples%20Set6/Pictures/BKN%20TK%20001/IMG_7287%20Position.jpg" TargetMode="External"/><Relationship Id="rId9" Type="http://schemas.openxmlformats.org/officeDocument/2006/relationships/hyperlink" Target="Gold%20samples%20Set6/Pictures/MYM%20xx1/IMG_7251_Position.JPG" TargetMode="External"/><Relationship Id="rId14" Type="http://schemas.openxmlformats.org/officeDocument/2006/relationships/hyperlink" Target="Gold%20samples%20Set6/Pictures/KLPxxx2565/KLPxxx2565_back_POS.png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0"/>
  <sheetViews>
    <sheetView zoomScaleNormal="100" workbookViewId="0">
      <pane ySplit="4" topLeftCell="A68" activePane="bottomLeft" state="frozen"/>
      <selection pane="bottomLeft" activeCell="F96" sqref="F96:P96"/>
    </sheetView>
  </sheetViews>
  <sheetFormatPr baseColWidth="10" defaultColWidth="8.83203125" defaultRowHeight="15" x14ac:dyDescent="0.2"/>
  <cols>
    <col min="4" max="4" width="11.33203125" customWidth="1"/>
    <col min="6" max="8" width="9.33203125" bestFit="1" customWidth="1"/>
    <col min="9" max="9" width="9.33203125" customWidth="1"/>
    <col min="10" max="11" width="9.33203125" bestFit="1" customWidth="1"/>
    <col min="12" max="14" width="9.33203125" customWidth="1"/>
    <col min="15" max="15" width="10.5" bestFit="1" customWidth="1"/>
    <col min="16" max="16" width="15.6640625" bestFit="1" customWidth="1"/>
    <col min="17" max="17" width="11.5" customWidth="1"/>
    <col min="18" max="18" width="7.33203125" bestFit="1" customWidth="1"/>
    <col min="19" max="19" width="7.33203125" customWidth="1"/>
    <col min="20" max="20" width="10.5" bestFit="1" customWidth="1"/>
    <col min="21" max="21" width="7.33203125" customWidth="1"/>
    <col min="22" max="22" width="14.1640625" bestFit="1" customWidth="1"/>
    <col min="28" max="30" width="9.1640625" style="36"/>
    <col min="31" max="31" width="9.6640625" bestFit="1" customWidth="1"/>
    <col min="34" max="34" width="9.1640625" customWidth="1"/>
    <col min="35" max="35" width="10.1640625" customWidth="1"/>
    <col min="36" max="36" width="13.83203125" bestFit="1" customWidth="1"/>
  </cols>
  <sheetData>
    <row r="1" spans="1:37" x14ac:dyDescent="0.2">
      <c r="C1" s="128" t="s">
        <v>126</v>
      </c>
      <c r="D1" s="128">
        <f>SUM(D3,D28,D44,D75,D98)</f>
        <v>119</v>
      </c>
      <c r="E1" s="128" t="s">
        <v>12</v>
      </c>
    </row>
    <row r="2" spans="1:37" x14ac:dyDescent="0.2">
      <c r="C2" s="128"/>
      <c r="D2" s="128"/>
      <c r="E2" s="128"/>
    </row>
    <row r="3" spans="1:37" ht="15" customHeight="1" x14ac:dyDescent="0.2">
      <c r="C3" s="12" t="s">
        <v>39</v>
      </c>
      <c r="D3" s="12">
        <f>COUNTA(D5:D26)-7</f>
        <v>15</v>
      </c>
      <c r="E3" s="11" t="s">
        <v>12</v>
      </c>
      <c r="F3" s="127" t="s">
        <v>461</v>
      </c>
      <c r="G3" s="127"/>
      <c r="H3" s="127"/>
      <c r="I3" s="127"/>
      <c r="J3" s="127"/>
      <c r="K3" s="127"/>
      <c r="L3" s="127"/>
      <c r="M3" s="127"/>
      <c r="N3" s="127"/>
      <c r="O3" s="127"/>
      <c r="P3" t="s">
        <v>471</v>
      </c>
      <c r="W3" s="127" t="s">
        <v>478</v>
      </c>
      <c r="X3" s="127"/>
      <c r="Y3" s="127"/>
      <c r="Z3" s="44" t="s">
        <v>468</v>
      </c>
      <c r="AA3" s="10"/>
      <c r="AB3" s="127" t="s">
        <v>477</v>
      </c>
      <c r="AC3" s="127"/>
      <c r="AD3" s="127"/>
    </row>
    <row r="4" spans="1:37" ht="15.75" customHeight="1" x14ac:dyDescent="0.2">
      <c r="A4" s="10" t="s">
        <v>94</v>
      </c>
      <c r="B4" t="s">
        <v>476</v>
      </c>
      <c r="C4" s="10" t="s">
        <v>427</v>
      </c>
      <c r="D4" s="10" t="s">
        <v>125</v>
      </c>
      <c r="E4" t="s">
        <v>101</v>
      </c>
      <c r="F4" s="30" t="s">
        <v>431</v>
      </c>
      <c r="G4" s="30" t="s">
        <v>432</v>
      </c>
      <c r="H4" s="30" t="s">
        <v>433</v>
      </c>
      <c r="I4" s="30" t="s">
        <v>452</v>
      </c>
      <c r="J4" s="30" t="s">
        <v>434</v>
      </c>
      <c r="K4" s="30" t="s">
        <v>435</v>
      </c>
      <c r="L4" s="30" t="s">
        <v>444</v>
      </c>
      <c r="M4" s="30" t="s">
        <v>445</v>
      </c>
      <c r="N4" s="30" t="s">
        <v>453</v>
      </c>
      <c r="O4" s="30" t="s">
        <v>436</v>
      </c>
      <c r="P4" s="30" t="s">
        <v>472</v>
      </c>
      <c r="Q4" s="30"/>
      <c r="S4" s="10" t="s">
        <v>427</v>
      </c>
      <c r="T4" s="10" t="s">
        <v>125</v>
      </c>
      <c r="U4" t="s">
        <v>476</v>
      </c>
      <c r="V4" s="10" t="s">
        <v>125</v>
      </c>
      <c r="W4" s="30" t="s">
        <v>431</v>
      </c>
      <c r="X4" s="30" t="s">
        <v>432</v>
      </c>
      <c r="Y4" s="30" t="s">
        <v>435</v>
      </c>
      <c r="Z4" s="44" t="s">
        <v>470</v>
      </c>
      <c r="AA4" s="30"/>
      <c r="AB4" s="30" t="s">
        <v>431</v>
      </c>
      <c r="AC4" s="30" t="s">
        <v>432</v>
      </c>
      <c r="AD4" s="30" t="s">
        <v>435</v>
      </c>
      <c r="AE4" s="30" t="s">
        <v>479</v>
      </c>
      <c r="AG4" t="s">
        <v>476</v>
      </c>
      <c r="AH4" s="10" t="s">
        <v>427</v>
      </c>
      <c r="AI4" s="10" t="s">
        <v>125</v>
      </c>
      <c r="AJ4" s="10" t="s">
        <v>125</v>
      </c>
      <c r="AK4" s="30" t="s">
        <v>431</v>
      </c>
    </row>
    <row r="5" spans="1:37" ht="16" x14ac:dyDescent="0.2">
      <c r="A5" s="10">
        <v>1</v>
      </c>
      <c r="B5" s="10">
        <v>1</v>
      </c>
      <c r="C5" s="3" t="s">
        <v>39</v>
      </c>
      <c r="D5" s="6">
        <v>230</v>
      </c>
      <c r="F5" s="31">
        <v>78.040000000000006</v>
      </c>
      <c r="G5" s="31">
        <v>17.73</v>
      </c>
      <c r="H5" s="31">
        <v>0.21299999999999999</v>
      </c>
      <c r="I5" s="31"/>
      <c r="J5" s="31">
        <v>1.45</v>
      </c>
      <c r="K5" s="31">
        <v>1.97</v>
      </c>
      <c r="L5" s="31"/>
      <c r="M5" s="31"/>
      <c r="N5" s="31"/>
      <c r="O5" s="32">
        <f>SUM(F5:N5)</f>
        <v>99.403000000000006</v>
      </c>
      <c r="P5" s="36">
        <f>O5-F5-G5-K5</f>
        <v>1.6629999999999991</v>
      </c>
      <c r="Q5" s="36"/>
      <c r="S5" s="3" t="s">
        <v>39</v>
      </c>
      <c r="T5" s="25" t="s">
        <v>456</v>
      </c>
      <c r="U5" s="10">
        <v>5</v>
      </c>
      <c r="V5" s="45" t="str">
        <f>S5&amp; " " &amp; T5</f>
        <v>MYM 179-01</v>
      </c>
      <c r="W5" s="64">
        <v>94.05</v>
      </c>
      <c r="X5" s="32">
        <v>3.52</v>
      </c>
      <c r="Y5" s="32">
        <v>0</v>
      </c>
      <c r="Z5" s="46">
        <v>2.4300000000000099</v>
      </c>
      <c r="AA5" s="32"/>
      <c r="AB5" s="65">
        <v>96.392330000000001</v>
      </c>
      <c r="AC5" s="36">
        <v>3.6076700000000002</v>
      </c>
      <c r="AD5" s="36">
        <v>0</v>
      </c>
      <c r="AE5" s="62">
        <f>(AB5-W5)/W5*100</f>
        <v>2.4905156831472661</v>
      </c>
      <c r="AG5" s="10">
        <v>1</v>
      </c>
      <c r="AH5" s="3" t="s">
        <v>39</v>
      </c>
      <c r="AI5" s="6" t="s">
        <v>424</v>
      </c>
      <c r="AJ5" t="str">
        <f>AH5&amp; " " &amp;AI5</f>
        <v>MYM 468-P5</v>
      </c>
      <c r="AK5" s="31">
        <v>94.18</v>
      </c>
    </row>
    <row r="6" spans="1:37" ht="16" x14ac:dyDescent="0.2">
      <c r="A6" s="10">
        <v>2</v>
      </c>
      <c r="B6" s="10">
        <v>1</v>
      </c>
      <c r="C6" s="3" t="s">
        <v>39</v>
      </c>
      <c r="D6" t="s">
        <v>121</v>
      </c>
      <c r="F6" s="31">
        <v>62.98</v>
      </c>
      <c r="G6" s="31">
        <v>13.68</v>
      </c>
      <c r="H6" s="31"/>
      <c r="I6" s="31"/>
      <c r="J6" s="31">
        <v>0.28100000000000003</v>
      </c>
      <c r="K6" s="31">
        <v>23.06</v>
      </c>
      <c r="L6" s="31"/>
      <c r="M6" s="31"/>
      <c r="N6" s="31"/>
      <c r="O6" s="32">
        <f t="shared" ref="O6:O26" si="0">SUM(F6:N6)</f>
        <v>100.001</v>
      </c>
      <c r="P6" s="36">
        <f t="shared" ref="P6:P26" si="1">O6-F6-G6-K6</f>
        <v>0.28100000000000946</v>
      </c>
      <c r="Q6" s="36"/>
      <c r="S6" s="3" t="s">
        <v>39</v>
      </c>
      <c r="T6" s="6">
        <v>230</v>
      </c>
      <c r="U6" s="10">
        <v>1</v>
      </c>
      <c r="V6" s="45" t="str">
        <f t="shared" ref="V6:V26" si="2">S6&amp; " " &amp; T6</f>
        <v>MYM 230</v>
      </c>
      <c r="W6" s="64">
        <v>78.040000000000006</v>
      </c>
      <c r="X6" s="32">
        <v>17.73</v>
      </c>
      <c r="Y6" s="32">
        <v>1.97</v>
      </c>
      <c r="Z6" s="46">
        <v>1.6629999999999967</v>
      </c>
      <c r="AA6" s="32"/>
      <c r="AB6" s="65">
        <v>79.844489999999993</v>
      </c>
      <c r="AC6" s="36">
        <v>18.139959999999999</v>
      </c>
      <c r="AD6" s="36">
        <v>2.0155500000000002</v>
      </c>
      <c r="AE6" s="62">
        <f t="shared" ref="AE6:AE26" si="3">(AB6-W6)/W6*100</f>
        <v>2.3122629420809675</v>
      </c>
      <c r="AG6" s="10">
        <v>5</v>
      </c>
      <c r="AH6" s="3" t="s">
        <v>39</v>
      </c>
      <c r="AI6" s="25" t="s">
        <v>456</v>
      </c>
      <c r="AJ6" t="str">
        <f t="shared" ref="AJ6:AJ69" si="4">AH6&amp; " " &amp;AI6</f>
        <v>MYM 179-01</v>
      </c>
      <c r="AK6" s="31">
        <v>94.05</v>
      </c>
    </row>
    <row r="7" spans="1:37" ht="16" x14ac:dyDescent="0.2">
      <c r="A7" s="10">
        <v>3</v>
      </c>
      <c r="B7" s="10">
        <v>1</v>
      </c>
      <c r="C7" s="3" t="s">
        <v>39</v>
      </c>
      <c r="D7" t="s">
        <v>122</v>
      </c>
      <c r="F7" s="31">
        <v>64.819999999999993</v>
      </c>
      <c r="G7" s="31">
        <v>14.69</v>
      </c>
      <c r="H7" s="31"/>
      <c r="I7" s="31"/>
      <c r="J7" s="31"/>
      <c r="K7" s="31">
        <v>20.49</v>
      </c>
      <c r="L7" s="31"/>
      <c r="M7" s="31"/>
      <c r="N7" s="31"/>
      <c r="O7" s="32">
        <f t="shared" si="0"/>
        <v>99.999999999999986</v>
      </c>
      <c r="P7" s="36">
        <f t="shared" si="1"/>
        <v>0</v>
      </c>
      <c r="Q7" s="36"/>
      <c r="S7" s="3" t="s">
        <v>39</v>
      </c>
      <c r="T7" s="25" t="s">
        <v>40</v>
      </c>
      <c r="U7" s="10">
        <v>5</v>
      </c>
      <c r="V7" s="45" t="str">
        <f t="shared" si="2"/>
        <v>MYM 309-03</v>
      </c>
      <c r="W7" s="37">
        <v>93.46</v>
      </c>
      <c r="X7" s="37">
        <v>4.8899999999999997</v>
      </c>
      <c r="Y7" s="37">
        <v>1.319</v>
      </c>
      <c r="Z7" s="32">
        <v>0.33499999999999375</v>
      </c>
      <c r="AA7" s="32"/>
      <c r="AB7" s="36">
        <v>93.770380000000003</v>
      </c>
      <c r="AC7" s="36">
        <v>4.9062400000000004</v>
      </c>
      <c r="AD7" s="36">
        <v>1.32338</v>
      </c>
      <c r="AE7" s="36">
        <f t="shared" si="3"/>
        <v>0.33209929381554593</v>
      </c>
      <c r="AG7" s="10">
        <v>5</v>
      </c>
      <c r="AH7" s="3" t="s">
        <v>39</v>
      </c>
      <c r="AI7" s="25" t="s">
        <v>40</v>
      </c>
      <c r="AJ7" t="str">
        <f t="shared" si="4"/>
        <v>MYM 309-03</v>
      </c>
      <c r="AK7" s="34">
        <v>93.46</v>
      </c>
    </row>
    <row r="8" spans="1:37" ht="16" x14ac:dyDescent="0.2">
      <c r="A8" s="10">
        <v>4</v>
      </c>
      <c r="B8" s="10">
        <v>1</v>
      </c>
      <c r="C8" s="3" t="s">
        <v>39</v>
      </c>
      <c r="D8" s="6" t="s">
        <v>420</v>
      </c>
      <c r="E8" t="s">
        <v>437</v>
      </c>
      <c r="F8" s="31">
        <v>92.65</v>
      </c>
      <c r="G8" s="31">
        <v>7.35</v>
      </c>
      <c r="H8" s="31"/>
      <c r="I8" s="31"/>
      <c r="J8" s="31"/>
      <c r="K8" s="31"/>
      <c r="L8" s="31"/>
      <c r="M8" s="31"/>
      <c r="N8" s="31"/>
      <c r="O8" s="32">
        <f t="shared" si="0"/>
        <v>100</v>
      </c>
      <c r="P8" s="36">
        <f t="shared" si="1"/>
        <v>-5.3290705182007514E-15</v>
      </c>
      <c r="Q8" s="36"/>
      <c r="S8" s="3" t="s">
        <v>39</v>
      </c>
      <c r="T8" s="25" t="s">
        <v>41</v>
      </c>
      <c r="U8" s="10">
        <v>5</v>
      </c>
      <c r="V8" s="45" t="str">
        <f t="shared" si="2"/>
        <v>MYM 309-05</v>
      </c>
      <c r="W8" s="32">
        <v>78.91</v>
      </c>
      <c r="X8" s="32">
        <v>19.850000000000001</v>
      </c>
      <c r="Y8" s="32">
        <v>0.745</v>
      </c>
      <c r="Z8" s="32">
        <v>0.492999999999995</v>
      </c>
      <c r="AA8" s="32"/>
      <c r="AB8" s="36">
        <v>79.302549999999997</v>
      </c>
      <c r="AC8" s="36">
        <v>19.94875</v>
      </c>
      <c r="AD8" s="36">
        <v>0.74870999999999999</v>
      </c>
      <c r="AE8" s="36">
        <f t="shared" si="3"/>
        <v>0.49746546698770749</v>
      </c>
      <c r="AG8" s="10">
        <v>1</v>
      </c>
      <c r="AH8" s="3" t="s">
        <v>39</v>
      </c>
      <c r="AI8" s="6" t="s">
        <v>421</v>
      </c>
      <c r="AJ8" t="str">
        <f t="shared" si="4"/>
        <v>MYM 468-P2</v>
      </c>
      <c r="AK8" s="31">
        <v>93.14</v>
      </c>
    </row>
    <row r="9" spans="1:37" ht="16" x14ac:dyDescent="0.2">
      <c r="A9" s="10"/>
      <c r="B9" s="10">
        <v>1</v>
      </c>
      <c r="C9" s="3" t="s">
        <v>39</v>
      </c>
      <c r="D9" s="6" t="s">
        <v>421</v>
      </c>
      <c r="E9" t="s">
        <v>438</v>
      </c>
      <c r="F9" s="31">
        <v>93.14</v>
      </c>
      <c r="G9" s="31">
        <v>6.66</v>
      </c>
      <c r="H9" s="31"/>
      <c r="I9" s="31"/>
      <c r="J9" s="31">
        <v>0.2</v>
      </c>
      <c r="K9" s="31"/>
      <c r="L9" s="31"/>
      <c r="M9" s="31"/>
      <c r="N9" s="31"/>
      <c r="O9" s="32">
        <f t="shared" si="0"/>
        <v>100</v>
      </c>
      <c r="P9" s="36">
        <f t="shared" si="1"/>
        <v>0.19999999999999929</v>
      </c>
      <c r="Q9" s="36"/>
      <c r="S9" s="3" t="s">
        <v>39</v>
      </c>
      <c r="T9" s="25" t="s">
        <v>42</v>
      </c>
      <c r="U9" s="10">
        <v>5</v>
      </c>
      <c r="V9" s="45" t="str">
        <f t="shared" si="2"/>
        <v>MYM 309-06</v>
      </c>
      <c r="W9" s="32">
        <v>92.53</v>
      </c>
      <c r="X9" s="32">
        <v>5.46</v>
      </c>
      <c r="Y9" s="32">
        <v>1.7609999999999999</v>
      </c>
      <c r="Z9" s="32">
        <v>0.24800000000000466</v>
      </c>
      <c r="AA9" s="32"/>
      <c r="AB9" s="36">
        <v>92.76097</v>
      </c>
      <c r="AC9" s="36">
        <v>5.47363</v>
      </c>
      <c r="AD9" s="36">
        <v>1.7654000000000001</v>
      </c>
      <c r="AE9" s="36">
        <f t="shared" si="3"/>
        <v>0.24961634064627605</v>
      </c>
      <c r="AG9" s="10">
        <v>1</v>
      </c>
      <c r="AH9" s="3" t="s">
        <v>39</v>
      </c>
      <c r="AI9" s="6" t="s">
        <v>425</v>
      </c>
      <c r="AJ9" t="str">
        <f t="shared" si="4"/>
        <v>MYM 468-P6</v>
      </c>
      <c r="AK9" s="31">
        <v>93.06</v>
      </c>
    </row>
    <row r="10" spans="1:37" x14ac:dyDescent="0.2">
      <c r="A10" s="10"/>
      <c r="B10" s="10">
        <v>1</v>
      </c>
      <c r="C10" s="3" t="s">
        <v>39</v>
      </c>
      <c r="D10" s="6" t="s">
        <v>422</v>
      </c>
      <c r="E10" t="s">
        <v>439</v>
      </c>
      <c r="F10" s="31">
        <v>93.01</v>
      </c>
      <c r="G10" s="31">
        <v>6.79</v>
      </c>
      <c r="H10" s="31"/>
      <c r="I10" s="31"/>
      <c r="J10" s="31">
        <v>0.2</v>
      </c>
      <c r="K10" s="31"/>
      <c r="L10" s="31"/>
      <c r="M10" s="31"/>
      <c r="N10" s="31"/>
      <c r="O10" s="32">
        <f t="shared" si="0"/>
        <v>100.00000000000001</v>
      </c>
      <c r="P10" s="36">
        <f t="shared" si="1"/>
        <v>0.20000000000000906</v>
      </c>
      <c r="Q10" s="36"/>
      <c r="S10" s="3" t="s">
        <v>39</v>
      </c>
      <c r="T10" s="6">
        <v>310</v>
      </c>
      <c r="U10" s="10">
        <v>2</v>
      </c>
      <c r="V10" s="45" t="str">
        <f t="shared" si="2"/>
        <v>MYM 310</v>
      </c>
      <c r="W10" s="32">
        <v>75.17</v>
      </c>
      <c r="X10" s="32">
        <v>24.83</v>
      </c>
      <c r="Y10" s="32">
        <v>0</v>
      </c>
      <c r="Z10" s="32">
        <v>0</v>
      </c>
      <c r="AA10" s="32"/>
      <c r="AB10" s="36">
        <v>75.17</v>
      </c>
      <c r="AC10" s="36">
        <v>24.83</v>
      </c>
      <c r="AD10" s="36">
        <v>0</v>
      </c>
      <c r="AE10" s="36">
        <f t="shared" si="3"/>
        <v>0</v>
      </c>
      <c r="AG10" s="10">
        <v>1</v>
      </c>
      <c r="AH10" s="3" t="s">
        <v>39</v>
      </c>
      <c r="AI10" s="6" t="s">
        <v>422</v>
      </c>
      <c r="AJ10" t="str">
        <f t="shared" si="4"/>
        <v>MYM 468-P3</v>
      </c>
      <c r="AK10" s="31">
        <v>93.01</v>
      </c>
    </row>
    <row r="11" spans="1:37" x14ac:dyDescent="0.2">
      <c r="A11" s="10"/>
      <c r="B11" s="10">
        <v>1</v>
      </c>
      <c r="C11" s="3" t="s">
        <v>39</v>
      </c>
      <c r="D11" s="6" t="s">
        <v>423</v>
      </c>
      <c r="E11" t="s">
        <v>440</v>
      </c>
      <c r="F11" s="31">
        <v>92.97</v>
      </c>
      <c r="G11" s="31">
        <v>6.76</v>
      </c>
      <c r="H11" s="31"/>
      <c r="I11" s="31"/>
      <c r="J11" s="31">
        <v>0.27</v>
      </c>
      <c r="K11" s="31"/>
      <c r="L11" s="31"/>
      <c r="M11" s="31"/>
      <c r="N11" s="31"/>
      <c r="O11" s="32">
        <f t="shared" si="0"/>
        <v>100</v>
      </c>
      <c r="P11" s="36">
        <f t="shared" si="1"/>
        <v>0.27000000000000135</v>
      </c>
      <c r="Q11" s="36"/>
      <c r="S11" s="3" t="s">
        <v>39</v>
      </c>
      <c r="T11" s="6" t="s">
        <v>450</v>
      </c>
      <c r="U11" s="10">
        <v>2</v>
      </c>
      <c r="V11" s="45" t="str">
        <f t="shared" si="2"/>
        <v>MYM 326-01</v>
      </c>
      <c r="W11" s="32">
        <v>82.28</v>
      </c>
      <c r="X11" s="32">
        <v>16.45</v>
      </c>
      <c r="Y11" s="32">
        <v>0.29199999999999998</v>
      </c>
      <c r="Z11" s="32">
        <v>0.97900000000001342</v>
      </c>
      <c r="AA11" s="32"/>
      <c r="AB11" s="36">
        <v>83.092650000000006</v>
      </c>
      <c r="AC11" s="36">
        <v>16.612469999999998</v>
      </c>
      <c r="AD11" s="36">
        <v>0.29487999999999998</v>
      </c>
      <c r="AE11" s="36">
        <f t="shared" si="3"/>
        <v>0.98766407389402644</v>
      </c>
      <c r="AG11" s="10">
        <v>1</v>
      </c>
      <c r="AH11" s="3" t="s">
        <v>39</v>
      </c>
      <c r="AI11" s="6" t="s">
        <v>423</v>
      </c>
      <c r="AJ11" t="str">
        <f t="shared" si="4"/>
        <v>MYM 468-P4</v>
      </c>
      <c r="AK11" s="31">
        <v>92.97</v>
      </c>
    </row>
    <row r="12" spans="1:37" x14ac:dyDescent="0.2">
      <c r="A12" s="10"/>
      <c r="B12" s="10">
        <v>1</v>
      </c>
      <c r="C12" s="3" t="s">
        <v>39</v>
      </c>
      <c r="D12" s="6" t="s">
        <v>424</v>
      </c>
      <c r="E12" t="s">
        <v>441</v>
      </c>
      <c r="F12" s="31">
        <v>94.18</v>
      </c>
      <c r="G12" s="31">
        <v>5.82</v>
      </c>
      <c r="H12" s="31"/>
      <c r="I12" s="31"/>
      <c r="J12" s="31"/>
      <c r="K12" s="31"/>
      <c r="L12" s="31"/>
      <c r="M12" s="31"/>
      <c r="N12" s="31"/>
      <c r="O12" s="32">
        <f t="shared" si="0"/>
        <v>100</v>
      </c>
      <c r="P12" s="36">
        <f t="shared" si="1"/>
        <v>-7.1054273576010019E-15</v>
      </c>
      <c r="Q12" s="36"/>
      <c r="S12" s="3" t="s">
        <v>39</v>
      </c>
      <c r="T12" s="6" t="s">
        <v>451</v>
      </c>
      <c r="U12" s="10">
        <v>2</v>
      </c>
      <c r="V12" s="45" t="str">
        <f t="shared" si="2"/>
        <v>MYM 326-02</v>
      </c>
      <c r="W12" s="64">
        <v>88.01</v>
      </c>
      <c r="X12" s="32">
        <v>7.72</v>
      </c>
      <c r="Y12" s="32">
        <v>0.307</v>
      </c>
      <c r="Z12" s="46">
        <v>3.9699999999999989</v>
      </c>
      <c r="AA12" s="32"/>
      <c r="AB12" s="65">
        <v>91.641760000000005</v>
      </c>
      <c r="AC12" s="36">
        <v>8.03857</v>
      </c>
      <c r="AD12" s="36">
        <v>0.31967000000000001</v>
      </c>
      <c r="AE12" s="62">
        <f t="shared" si="3"/>
        <v>4.1265310760140883</v>
      </c>
      <c r="AG12" s="10">
        <v>1</v>
      </c>
      <c r="AH12" s="3" t="s">
        <v>39</v>
      </c>
      <c r="AI12" s="6" t="s">
        <v>426</v>
      </c>
      <c r="AJ12" t="str">
        <f t="shared" si="4"/>
        <v>MYM 468-P7</v>
      </c>
      <c r="AK12" s="31">
        <v>92.67</v>
      </c>
    </row>
    <row r="13" spans="1:37" x14ac:dyDescent="0.2">
      <c r="A13" s="10"/>
      <c r="B13" s="10">
        <v>1</v>
      </c>
      <c r="C13" s="3" t="s">
        <v>39</v>
      </c>
      <c r="D13" s="6" t="s">
        <v>425</v>
      </c>
      <c r="E13" t="s">
        <v>442</v>
      </c>
      <c r="F13" s="31">
        <v>93.06</v>
      </c>
      <c r="G13" s="31">
        <v>6.54</v>
      </c>
      <c r="H13" s="31"/>
      <c r="I13" s="31"/>
      <c r="J13" s="31">
        <v>0.4</v>
      </c>
      <c r="K13" s="31"/>
      <c r="L13" s="31"/>
      <c r="M13" s="31"/>
      <c r="N13" s="31"/>
      <c r="O13" s="32">
        <f t="shared" si="0"/>
        <v>100.00000000000001</v>
      </c>
      <c r="P13" s="36">
        <f t="shared" si="1"/>
        <v>0.4000000000000119</v>
      </c>
      <c r="Q13" s="36"/>
      <c r="S13" s="3" t="s">
        <v>39</v>
      </c>
      <c r="T13" s="25">
        <v>352</v>
      </c>
      <c r="U13" s="10">
        <v>5</v>
      </c>
      <c r="V13" s="45" t="str">
        <f t="shared" si="2"/>
        <v>MYM 352</v>
      </c>
      <c r="W13" s="32">
        <v>88.98</v>
      </c>
      <c r="X13" s="32">
        <v>10.28</v>
      </c>
      <c r="Y13" s="32">
        <v>0.21</v>
      </c>
      <c r="Z13" s="32">
        <v>0.53000000000000114</v>
      </c>
      <c r="AA13" s="32"/>
      <c r="AB13" s="36">
        <v>89.45411</v>
      </c>
      <c r="AC13" s="36">
        <v>10.334770000000001</v>
      </c>
      <c r="AD13" s="36">
        <v>0.21112</v>
      </c>
      <c r="AE13" s="36">
        <f t="shared" si="3"/>
        <v>0.5328276017082445</v>
      </c>
      <c r="AG13" s="10">
        <v>1</v>
      </c>
      <c r="AH13" s="3" t="s">
        <v>39</v>
      </c>
      <c r="AI13" s="6" t="s">
        <v>420</v>
      </c>
      <c r="AJ13" t="str">
        <f t="shared" si="4"/>
        <v>MYM 468-P1</v>
      </c>
      <c r="AK13" s="31">
        <v>92.65</v>
      </c>
    </row>
    <row r="14" spans="1:37" ht="16" x14ac:dyDescent="0.2">
      <c r="A14" s="10"/>
      <c r="B14" s="10">
        <v>1</v>
      </c>
      <c r="C14" s="3" t="s">
        <v>39</v>
      </c>
      <c r="D14" s="6" t="s">
        <v>426</v>
      </c>
      <c r="E14" t="s">
        <v>443</v>
      </c>
      <c r="F14" s="31">
        <v>92.67</v>
      </c>
      <c r="G14" s="31">
        <v>6.45</v>
      </c>
      <c r="H14" s="31">
        <v>0.54</v>
      </c>
      <c r="I14" s="31"/>
      <c r="J14" s="31">
        <v>0.54</v>
      </c>
      <c r="K14" s="31"/>
      <c r="L14" s="31"/>
      <c r="M14" s="31"/>
      <c r="N14" s="31"/>
      <c r="O14" s="32">
        <f t="shared" si="0"/>
        <v>100.20000000000002</v>
      </c>
      <c r="P14" s="36">
        <f t="shared" si="1"/>
        <v>1.0800000000000152</v>
      </c>
      <c r="Q14" s="36"/>
      <c r="S14" s="3" t="s">
        <v>39</v>
      </c>
      <c r="T14" t="s">
        <v>121</v>
      </c>
      <c r="U14" s="10">
        <v>1</v>
      </c>
      <c r="V14" s="45" t="str">
        <f t="shared" si="2"/>
        <v>MYM 447-01</v>
      </c>
      <c r="W14" s="38">
        <v>62.98</v>
      </c>
      <c r="X14" s="32">
        <v>13.68</v>
      </c>
      <c r="Y14" s="32">
        <v>23.06</v>
      </c>
      <c r="Z14" s="32">
        <v>0.28100000000000591</v>
      </c>
      <c r="AA14" s="32"/>
      <c r="AB14" s="36">
        <v>63.156840000000003</v>
      </c>
      <c r="AC14" s="36">
        <v>13.71841</v>
      </c>
      <c r="AD14" s="36">
        <v>23.124749999999999</v>
      </c>
      <c r="AE14" s="36">
        <f t="shared" si="3"/>
        <v>0.28078755160369273</v>
      </c>
      <c r="AG14" s="10">
        <v>5</v>
      </c>
      <c r="AH14" s="3" t="s">
        <v>39</v>
      </c>
      <c r="AI14" s="25" t="s">
        <v>42</v>
      </c>
      <c r="AJ14" t="str">
        <f t="shared" si="4"/>
        <v>MYM 309-06</v>
      </c>
      <c r="AK14" s="31">
        <v>92.53</v>
      </c>
    </row>
    <row r="15" spans="1:37" ht="16" x14ac:dyDescent="0.2">
      <c r="A15" s="10">
        <v>5</v>
      </c>
      <c r="B15" s="10">
        <v>2</v>
      </c>
      <c r="C15" s="3" t="s">
        <v>39</v>
      </c>
      <c r="D15" s="6">
        <v>310</v>
      </c>
      <c r="F15" s="31">
        <v>75.17</v>
      </c>
      <c r="G15" s="31">
        <v>24.83</v>
      </c>
      <c r="H15" s="31"/>
      <c r="I15" s="31"/>
      <c r="J15" s="31"/>
      <c r="K15" s="31"/>
      <c r="L15" s="31"/>
      <c r="M15" s="31"/>
      <c r="N15" s="31"/>
      <c r="O15" s="32">
        <f t="shared" si="0"/>
        <v>100</v>
      </c>
      <c r="P15" s="36">
        <f t="shared" si="1"/>
        <v>0</v>
      </c>
      <c r="Q15" s="36"/>
      <c r="S15" s="3" t="s">
        <v>39</v>
      </c>
      <c r="T15" t="s">
        <v>122</v>
      </c>
      <c r="U15" s="10">
        <v>1</v>
      </c>
      <c r="V15" s="45" t="str">
        <f t="shared" si="2"/>
        <v>MYM 447-04</v>
      </c>
      <c r="W15" s="38">
        <v>64.819999999999993</v>
      </c>
      <c r="X15" s="32">
        <v>14.69</v>
      </c>
      <c r="Y15" s="32">
        <v>20.49</v>
      </c>
      <c r="Z15" s="32">
        <v>0</v>
      </c>
      <c r="AA15" s="32"/>
      <c r="AB15" s="36">
        <v>64.819999999999993</v>
      </c>
      <c r="AC15" s="36">
        <v>14.69</v>
      </c>
      <c r="AD15" s="36">
        <v>20.49</v>
      </c>
      <c r="AE15" s="36">
        <f t="shared" si="3"/>
        <v>0</v>
      </c>
      <c r="AG15" s="10">
        <v>6</v>
      </c>
      <c r="AH15" s="3" t="s">
        <v>39</v>
      </c>
      <c r="AI15" s="18" t="s">
        <v>90</v>
      </c>
      <c r="AJ15" t="str">
        <f t="shared" si="4"/>
        <v>MYM xx1</v>
      </c>
      <c r="AK15" s="31">
        <v>91.51</v>
      </c>
    </row>
    <row r="16" spans="1:37" x14ac:dyDescent="0.2">
      <c r="A16" s="10">
        <v>6</v>
      </c>
      <c r="B16" s="10">
        <v>2</v>
      </c>
      <c r="C16" s="3" t="s">
        <v>39</v>
      </c>
      <c r="D16" s="6" t="s">
        <v>450</v>
      </c>
      <c r="F16" s="31">
        <v>82.28</v>
      </c>
      <c r="G16" s="31">
        <v>16.45</v>
      </c>
      <c r="H16" s="31">
        <v>0.68</v>
      </c>
      <c r="I16" s="31"/>
      <c r="J16" s="31">
        <v>0.29899999999999999</v>
      </c>
      <c r="K16" s="31">
        <v>0.29199999999999998</v>
      </c>
      <c r="L16" s="31"/>
      <c r="M16" s="31"/>
      <c r="N16" s="31"/>
      <c r="O16" s="32">
        <f t="shared" si="0"/>
        <v>100.00100000000002</v>
      </c>
      <c r="P16" s="36">
        <f t="shared" si="1"/>
        <v>0.97900000000001852</v>
      </c>
      <c r="Q16" s="36"/>
      <c r="S16" s="3" t="s">
        <v>39</v>
      </c>
      <c r="T16" s="6" t="s">
        <v>420</v>
      </c>
      <c r="U16" s="10">
        <v>1</v>
      </c>
      <c r="V16" s="45" t="str">
        <f t="shared" si="2"/>
        <v>MYM 468-P1</v>
      </c>
      <c r="W16" s="32">
        <v>92.65</v>
      </c>
      <c r="X16" s="32">
        <v>7.35</v>
      </c>
      <c r="Y16" s="32">
        <v>0</v>
      </c>
      <c r="Z16" s="32">
        <v>0</v>
      </c>
      <c r="AA16" s="32"/>
      <c r="AB16" s="36">
        <v>92.65</v>
      </c>
      <c r="AC16" s="36">
        <v>7.35</v>
      </c>
      <c r="AD16" s="36">
        <v>0</v>
      </c>
      <c r="AE16" s="36">
        <f t="shared" si="3"/>
        <v>0</v>
      </c>
      <c r="AG16" s="10">
        <v>5</v>
      </c>
      <c r="AH16" s="3" t="s">
        <v>39</v>
      </c>
      <c r="AI16" s="25">
        <v>352</v>
      </c>
      <c r="AJ16" t="str">
        <f t="shared" si="4"/>
        <v>MYM 352</v>
      </c>
      <c r="AK16" s="31">
        <v>88.98</v>
      </c>
    </row>
    <row r="17" spans="1:37" x14ac:dyDescent="0.2">
      <c r="A17" s="10"/>
      <c r="B17" s="10">
        <v>2</v>
      </c>
      <c r="C17" s="3" t="s">
        <v>39</v>
      </c>
      <c r="D17" s="6" t="s">
        <v>451</v>
      </c>
      <c r="F17" s="31">
        <v>88.01</v>
      </c>
      <c r="G17" s="31">
        <v>7.72</v>
      </c>
      <c r="H17" s="31">
        <v>0.66</v>
      </c>
      <c r="I17" s="31"/>
      <c r="J17" s="31">
        <v>3.31</v>
      </c>
      <c r="K17" s="31">
        <v>0.307</v>
      </c>
      <c r="L17" s="31"/>
      <c r="M17" s="31"/>
      <c r="N17" s="31"/>
      <c r="O17" s="32">
        <f t="shared" si="0"/>
        <v>100.00700000000001</v>
      </c>
      <c r="P17" s="36">
        <f t="shared" si="1"/>
        <v>3.97</v>
      </c>
      <c r="Q17" s="36"/>
      <c r="S17" s="3" t="s">
        <v>39</v>
      </c>
      <c r="T17" s="6" t="s">
        <v>421</v>
      </c>
      <c r="U17" s="10">
        <v>1</v>
      </c>
      <c r="V17" s="45" t="str">
        <f t="shared" si="2"/>
        <v>MYM 468-P2</v>
      </c>
      <c r="W17" s="32">
        <v>93.14</v>
      </c>
      <c r="X17" s="32">
        <v>6.66</v>
      </c>
      <c r="Y17" s="32">
        <v>0</v>
      </c>
      <c r="Z17" s="32">
        <v>0.20000000000000284</v>
      </c>
      <c r="AA17" s="32"/>
      <c r="AB17" s="36">
        <v>93.326650000000001</v>
      </c>
      <c r="AC17" s="36">
        <v>6.6733500000000001</v>
      </c>
      <c r="AD17" s="36">
        <v>0</v>
      </c>
      <c r="AE17" s="36">
        <f t="shared" si="3"/>
        <v>0.20039725144943119</v>
      </c>
      <c r="AG17" s="10">
        <v>5</v>
      </c>
      <c r="AH17" s="3" t="s">
        <v>39</v>
      </c>
      <c r="AI17" s="25">
        <v>831</v>
      </c>
      <c r="AJ17" t="str">
        <f t="shared" si="4"/>
        <v>MYM 831</v>
      </c>
      <c r="AK17" s="31">
        <v>88.63</v>
      </c>
    </row>
    <row r="18" spans="1:37" ht="16" x14ac:dyDescent="0.2">
      <c r="A18" s="10">
        <v>7</v>
      </c>
      <c r="B18" s="10">
        <v>5</v>
      </c>
      <c r="C18" s="19" t="s">
        <v>39</v>
      </c>
      <c r="D18" s="25" t="s">
        <v>456</v>
      </c>
      <c r="F18" s="31">
        <v>94.05</v>
      </c>
      <c r="G18" s="31">
        <v>3.52</v>
      </c>
      <c r="H18" s="31"/>
      <c r="I18" s="35"/>
      <c r="J18" s="31">
        <v>2.4300000000000002</v>
      </c>
      <c r="K18" s="31"/>
      <c r="O18" s="32">
        <f t="shared" si="0"/>
        <v>100</v>
      </c>
      <c r="P18" s="36">
        <f t="shared" si="1"/>
        <v>2.4300000000000028</v>
      </c>
      <c r="Q18" s="36"/>
      <c r="S18" s="19" t="s">
        <v>39</v>
      </c>
      <c r="T18" s="6" t="s">
        <v>422</v>
      </c>
      <c r="U18" s="10">
        <v>1</v>
      </c>
      <c r="V18" s="45" t="str">
        <f t="shared" si="2"/>
        <v>MYM 468-P3</v>
      </c>
      <c r="W18" s="32">
        <v>93.01</v>
      </c>
      <c r="X18" s="32">
        <v>6.79</v>
      </c>
      <c r="Y18" s="32">
        <v>0</v>
      </c>
      <c r="Z18" s="32">
        <v>0.20000000000000284</v>
      </c>
      <c r="AA18" s="32"/>
      <c r="AB18" s="36">
        <v>93.196389999999994</v>
      </c>
      <c r="AC18" s="36">
        <v>6.8036099999999999</v>
      </c>
      <c r="AD18" s="36">
        <v>0</v>
      </c>
      <c r="AE18" s="36">
        <f t="shared" si="3"/>
        <v>0.20039780668744084</v>
      </c>
      <c r="AG18" s="10">
        <v>2</v>
      </c>
      <c r="AH18" s="19" t="s">
        <v>39</v>
      </c>
      <c r="AI18" s="6" t="s">
        <v>451</v>
      </c>
      <c r="AJ18" t="str">
        <f t="shared" si="4"/>
        <v>MYM 326-02</v>
      </c>
      <c r="AK18" s="31">
        <v>88.01</v>
      </c>
    </row>
    <row r="19" spans="1:37" ht="16" x14ac:dyDescent="0.2">
      <c r="A19" s="10">
        <v>8</v>
      </c>
      <c r="B19" s="10">
        <v>5</v>
      </c>
      <c r="C19" s="19" t="s">
        <v>39</v>
      </c>
      <c r="D19" s="25" t="s">
        <v>40</v>
      </c>
      <c r="F19" s="34">
        <v>93.46</v>
      </c>
      <c r="G19" s="34">
        <v>4.8899999999999997</v>
      </c>
      <c r="H19" s="34"/>
      <c r="I19" s="34"/>
      <c r="J19" s="34">
        <v>0.33500000000000002</v>
      </c>
      <c r="K19" s="34">
        <v>1.319</v>
      </c>
      <c r="O19" s="32">
        <f t="shared" si="0"/>
        <v>100.00399999999999</v>
      </c>
      <c r="P19" s="36">
        <f t="shared" si="1"/>
        <v>0.3349999999999973</v>
      </c>
      <c r="Q19" s="36"/>
      <c r="S19" s="19" t="s">
        <v>39</v>
      </c>
      <c r="T19" s="6" t="s">
        <v>423</v>
      </c>
      <c r="U19" s="10">
        <v>1</v>
      </c>
      <c r="V19" s="45" t="str">
        <f t="shared" si="2"/>
        <v>MYM 468-P4</v>
      </c>
      <c r="W19" s="32">
        <v>92.97</v>
      </c>
      <c r="X19" s="32">
        <v>6.76</v>
      </c>
      <c r="Y19" s="32">
        <v>0</v>
      </c>
      <c r="Z19" s="32">
        <v>0.26999999999999602</v>
      </c>
      <c r="AA19" s="37"/>
      <c r="AB19" s="36">
        <v>93.221699999999998</v>
      </c>
      <c r="AC19" s="36">
        <v>6.7782999999999998</v>
      </c>
      <c r="AD19" s="36">
        <v>0</v>
      </c>
      <c r="AE19" s="36">
        <f t="shared" si="3"/>
        <v>0.27073249435301666</v>
      </c>
      <c r="AG19" s="10">
        <v>5</v>
      </c>
      <c r="AH19" s="19" t="s">
        <v>39</v>
      </c>
      <c r="AI19" s="25" t="s">
        <v>44</v>
      </c>
      <c r="AJ19" t="str">
        <f t="shared" si="4"/>
        <v>MYM 505-02</v>
      </c>
      <c r="AK19" s="31">
        <v>84.34</v>
      </c>
    </row>
    <row r="20" spans="1:37" ht="16" x14ac:dyDescent="0.2">
      <c r="A20" s="10">
        <v>9</v>
      </c>
      <c r="B20" s="10">
        <v>5</v>
      </c>
      <c r="C20" s="19" t="s">
        <v>39</v>
      </c>
      <c r="D20" s="25" t="s">
        <v>41</v>
      </c>
      <c r="F20" s="31">
        <v>78.91</v>
      </c>
      <c r="G20" s="31">
        <v>19.850000000000001</v>
      </c>
      <c r="H20" s="31"/>
      <c r="I20" s="31"/>
      <c r="J20" s="31">
        <v>0.49299999999999999</v>
      </c>
      <c r="K20" s="31">
        <v>0.745</v>
      </c>
      <c r="O20" s="32">
        <f t="shared" si="0"/>
        <v>99.99799999999999</v>
      </c>
      <c r="P20" s="36">
        <f t="shared" si="1"/>
        <v>0.49299999999999244</v>
      </c>
      <c r="Q20" s="36"/>
      <c r="S20" s="19" t="s">
        <v>39</v>
      </c>
      <c r="T20" s="6" t="s">
        <v>424</v>
      </c>
      <c r="U20" s="10">
        <v>1</v>
      </c>
      <c r="V20" s="45" t="str">
        <f t="shared" si="2"/>
        <v>MYM 468-P5</v>
      </c>
      <c r="W20" s="32">
        <v>94.18</v>
      </c>
      <c r="X20" s="32">
        <v>5.82</v>
      </c>
      <c r="Y20" s="32">
        <v>0</v>
      </c>
      <c r="Z20" s="32">
        <v>0</v>
      </c>
      <c r="AA20" s="32"/>
      <c r="AB20" s="36">
        <v>94.18</v>
      </c>
      <c r="AC20" s="36">
        <v>5.82</v>
      </c>
      <c r="AD20" s="36">
        <v>0</v>
      </c>
      <c r="AE20" s="36">
        <f t="shared" si="3"/>
        <v>0</v>
      </c>
      <c r="AG20" s="10">
        <v>2</v>
      </c>
      <c r="AH20" s="19" t="s">
        <v>39</v>
      </c>
      <c r="AI20" s="6" t="s">
        <v>450</v>
      </c>
      <c r="AJ20" t="str">
        <f t="shared" si="4"/>
        <v>MYM 326-01</v>
      </c>
      <c r="AK20" s="31">
        <v>82.28</v>
      </c>
    </row>
    <row r="21" spans="1:37" ht="16" x14ac:dyDescent="0.2">
      <c r="A21" s="10">
        <v>10</v>
      </c>
      <c r="B21" s="10">
        <v>5</v>
      </c>
      <c r="C21" s="19" t="s">
        <v>39</v>
      </c>
      <c r="D21" s="25" t="s">
        <v>42</v>
      </c>
      <c r="F21" s="31">
        <v>92.53</v>
      </c>
      <c r="G21" s="31">
        <v>5.46</v>
      </c>
      <c r="H21" s="31"/>
      <c r="I21" s="31"/>
      <c r="J21" s="31">
        <v>0.248</v>
      </c>
      <c r="K21" s="31">
        <v>1.7609999999999999</v>
      </c>
      <c r="O21" s="32">
        <f t="shared" si="0"/>
        <v>99.998999999999995</v>
      </c>
      <c r="P21" s="36">
        <f t="shared" si="1"/>
        <v>0.24799999999999423</v>
      </c>
      <c r="Q21" s="36"/>
      <c r="S21" s="19" t="s">
        <v>39</v>
      </c>
      <c r="T21" s="6" t="s">
        <v>425</v>
      </c>
      <c r="U21" s="10">
        <v>1</v>
      </c>
      <c r="V21" s="45" t="str">
        <f t="shared" si="2"/>
        <v>MYM 468-P6</v>
      </c>
      <c r="W21" s="32">
        <v>93.06</v>
      </c>
      <c r="X21" s="32">
        <v>6.54</v>
      </c>
      <c r="Y21" s="32">
        <v>0</v>
      </c>
      <c r="Z21" s="32">
        <v>0.40000000000000568</v>
      </c>
      <c r="AA21" s="32"/>
      <c r="AB21" s="36">
        <v>93.433729999999997</v>
      </c>
      <c r="AC21" s="36">
        <v>6.5662700000000003</v>
      </c>
      <c r="AD21" s="36">
        <v>0</v>
      </c>
      <c r="AE21" s="36">
        <f t="shared" si="3"/>
        <v>0.40160111755855876</v>
      </c>
      <c r="AG21" s="10">
        <v>5</v>
      </c>
      <c r="AH21" s="19" t="s">
        <v>39</v>
      </c>
      <c r="AI21" s="25" t="s">
        <v>41</v>
      </c>
      <c r="AJ21" t="str">
        <f t="shared" si="4"/>
        <v>MYM 309-05</v>
      </c>
      <c r="AK21" s="31">
        <v>78.91</v>
      </c>
    </row>
    <row r="22" spans="1:37" ht="16" x14ac:dyDescent="0.2">
      <c r="A22" s="10">
        <v>11</v>
      </c>
      <c r="B22" s="10">
        <v>5</v>
      </c>
      <c r="C22" s="19" t="s">
        <v>39</v>
      </c>
      <c r="D22" s="25">
        <v>352</v>
      </c>
      <c r="F22" s="31">
        <v>88.98</v>
      </c>
      <c r="G22" s="31">
        <v>10.28</v>
      </c>
      <c r="H22" s="31"/>
      <c r="I22" s="31"/>
      <c r="J22" s="31">
        <v>0.53</v>
      </c>
      <c r="K22" s="31">
        <v>0.21</v>
      </c>
      <c r="O22" s="32">
        <f t="shared" si="0"/>
        <v>100</v>
      </c>
      <c r="P22" s="36">
        <f t="shared" si="1"/>
        <v>0.5299999999999967</v>
      </c>
      <c r="Q22" s="36"/>
      <c r="S22" s="19" t="s">
        <v>39</v>
      </c>
      <c r="T22" s="6" t="s">
        <v>426</v>
      </c>
      <c r="U22" s="10">
        <v>1</v>
      </c>
      <c r="V22" s="45" t="str">
        <f t="shared" si="2"/>
        <v>MYM 468-P7</v>
      </c>
      <c r="W22" s="32">
        <v>92.67</v>
      </c>
      <c r="X22" s="32">
        <v>6.45</v>
      </c>
      <c r="Y22" s="32">
        <v>0</v>
      </c>
      <c r="Z22" s="46">
        <v>1.0800000000000125</v>
      </c>
      <c r="AA22" s="32"/>
      <c r="AB22" s="36">
        <v>93.492739999999998</v>
      </c>
      <c r="AC22" s="36">
        <v>6.5072599999999996</v>
      </c>
      <c r="AD22" s="36">
        <v>0</v>
      </c>
      <c r="AE22" s="36">
        <f t="shared" si="3"/>
        <v>0.8878169850005353</v>
      </c>
      <c r="AG22" s="10">
        <v>1</v>
      </c>
      <c r="AH22" s="19" t="s">
        <v>39</v>
      </c>
      <c r="AI22" s="6">
        <v>230</v>
      </c>
      <c r="AJ22" t="str">
        <f t="shared" si="4"/>
        <v>MYM 230</v>
      </c>
      <c r="AK22" s="31">
        <v>78.040000000000006</v>
      </c>
    </row>
    <row r="23" spans="1:37" ht="16" x14ac:dyDescent="0.2">
      <c r="A23" s="10">
        <v>12</v>
      </c>
      <c r="B23" s="10">
        <v>5</v>
      </c>
      <c r="C23" s="19" t="s">
        <v>39</v>
      </c>
      <c r="D23" s="25" t="s">
        <v>43</v>
      </c>
      <c r="F23" s="31">
        <v>56.78</v>
      </c>
      <c r="G23" s="31">
        <v>41.78</v>
      </c>
      <c r="H23" s="31"/>
      <c r="I23" s="35"/>
      <c r="J23" s="31">
        <v>0.59899999999999998</v>
      </c>
      <c r="K23" s="31">
        <v>0.93100000000000005</v>
      </c>
      <c r="O23" s="32">
        <f t="shared" si="0"/>
        <v>100.09</v>
      </c>
      <c r="P23" s="36">
        <f t="shared" si="1"/>
        <v>0.59900000000000109</v>
      </c>
      <c r="Q23" s="36"/>
      <c r="S23" s="19" t="s">
        <v>39</v>
      </c>
      <c r="T23" s="25" t="s">
        <v>43</v>
      </c>
      <c r="U23" s="10">
        <v>5</v>
      </c>
      <c r="V23" s="45" t="str">
        <f t="shared" si="2"/>
        <v>MYM 505-01</v>
      </c>
      <c r="W23" s="38">
        <v>56.78</v>
      </c>
      <c r="X23" s="32">
        <v>41.78</v>
      </c>
      <c r="Y23" s="32">
        <v>0.93100000000000005</v>
      </c>
      <c r="Z23" s="32">
        <v>0.59900000000000375</v>
      </c>
      <c r="AA23" s="32"/>
      <c r="AB23" s="36">
        <v>57.070489999999999</v>
      </c>
      <c r="AC23" s="36">
        <v>41.993749999999999</v>
      </c>
      <c r="AD23" s="36">
        <v>0.93576000000000004</v>
      </c>
      <c r="AE23" s="36">
        <f t="shared" si="3"/>
        <v>0.51160619936597096</v>
      </c>
      <c r="AG23" s="10">
        <v>2</v>
      </c>
      <c r="AH23" s="19" t="s">
        <v>39</v>
      </c>
      <c r="AI23" s="6">
        <v>310</v>
      </c>
      <c r="AJ23" t="str">
        <f t="shared" si="4"/>
        <v>MYM 310</v>
      </c>
      <c r="AK23" s="31">
        <v>75.17</v>
      </c>
    </row>
    <row r="24" spans="1:37" ht="16" x14ac:dyDescent="0.2">
      <c r="A24" s="10">
        <v>13</v>
      </c>
      <c r="B24" s="10">
        <v>5</v>
      </c>
      <c r="C24" s="19" t="s">
        <v>39</v>
      </c>
      <c r="D24" s="25" t="s">
        <v>44</v>
      </c>
      <c r="F24" s="31">
        <v>84.34</v>
      </c>
      <c r="G24" s="31">
        <v>14.19</v>
      </c>
      <c r="H24" s="31"/>
      <c r="I24" s="34"/>
      <c r="J24" s="31"/>
      <c r="K24" s="31">
        <v>1.4690000000000001</v>
      </c>
      <c r="O24" s="32">
        <f t="shared" si="0"/>
        <v>99.998999999999995</v>
      </c>
      <c r="P24" s="36">
        <f t="shared" si="1"/>
        <v>-7.7715611723760958E-15</v>
      </c>
      <c r="Q24" s="36"/>
      <c r="S24" s="19" t="s">
        <v>39</v>
      </c>
      <c r="T24" s="25" t="s">
        <v>44</v>
      </c>
      <c r="U24" s="10">
        <v>5</v>
      </c>
      <c r="V24" s="45" t="str">
        <f t="shared" si="2"/>
        <v>MYM 505-02</v>
      </c>
      <c r="W24" s="32">
        <v>84.34</v>
      </c>
      <c r="X24" s="32">
        <v>14.19</v>
      </c>
      <c r="Y24" s="32">
        <v>1.4690000000000001</v>
      </c>
      <c r="Z24" s="32">
        <v>0</v>
      </c>
      <c r="AA24" s="32"/>
      <c r="AB24" s="36">
        <v>84.34084</v>
      </c>
      <c r="AC24" s="36">
        <v>14.19014</v>
      </c>
      <c r="AD24" s="36">
        <v>1.4690099999999999</v>
      </c>
      <c r="AE24" s="36">
        <f t="shared" si="3"/>
        <v>9.9596869812262423E-4</v>
      </c>
      <c r="AG24" s="10">
        <v>1</v>
      </c>
      <c r="AH24" s="19" t="s">
        <v>39</v>
      </c>
      <c r="AI24" t="s">
        <v>122</v>
      </c>
      <c r="AJ24" t="str">
        <f t="shared" si="4"/>
        <v>MYM 447-04</v>
      </c>
      <c r="AK24" s="31">
        <v>64.819999999999993</v>
      </c>
    </row>
    <row r="25" spans="1:37" ht="16" x14ac:dyDescent="0.2">
      <c r="A25" s="10">
        <v>14</v>
      </c>
      <c r="B25" s="10">
        <v>5</v>
      </c>
      <c r="C25" s="19" t="s">
        <v>39</v>
      </c>
      <c r="D25" s="25">
        <v>831</v>
      </c>
      <c r="F25" s="31">
        <v>88.63</v>
      </c>
      <c r="G25" s="31">
        <v>10.75</v>
      </c>
      <c r="H25" s="31"/>
      <c r="I25" s="35"/>
      <c r="J25" s="31">
        <v>0.36799999999999999</v>
      </c>
      <c r="K25" s="31">
        <v>0.249</v>
      </c>
      <c r="O25" s="32">
        <f t="shared" si="0"/>
        <v>99.996999999999986</v>
      </c>
      <c r="P25" s="36">
        <f t="shared" si="1"/>
        <v>0.36799999999999022</v>
      </c>
      <c r="Q25" s="36"/>
      <c r="S25" s="19" t="s">
        <v>39</v>
      </c>
      <c r="T25" s="25">
        <v>831</v>
      </c>
      <c r="U25" s="10">
        <v>5</v>
      </c>
      <c r="V25" s="45" t="str">
        <f t="shared" si="2"/>
        <v>MYM 831</v>
      </c>
      <c r="W25" s="32">
        <v>88.63</v>
      </c>
      <c r="X25" s="32">
        <v>10.75</v>
      </c>
      <c r="Y25" s="32">
        <v>0.249</v>
      </c>
      <c r="Z25" s="32">
        <v>0.367999999999995</v>
      </c>
      <c r="AA25" s="32"/>
      <c r="AB25" s="36">
        <v>88.960040000000006</v>
      </c>
      <c r="AC25" s="36">
        <v>10.79003</v>
      </c>
      <c r="AD25" s="36">
        <v>0.24993000000000001</v>
      </c>
      <c r="AE25" s="36">
        <f t="shared" si="3"/>
        <v>0.37237955545527585</v>
      </c>
      <c r="AG25" s="10">
        <v>1</v>
      </c>
      <c r="AH25" s="19" t="s">
        <v>39</v>
      </c>
      <c r="AI25" t="s">
        <v>121</v>
      </c>
      <c r="AJ25" t="str">
        <f t="shared" si="4"/>
        <v>MYM 447-01</v>
      </c>
      <c r="AK25" s="31">
        <v>62.98</v>
      </c>
    </row>
    <row r="26" spans="1:37" ht="16" x14ac:dyDescent="0.2">
      <c r="A26" s="10">
        <v>15</v>
      </c>
      <c r="B26" s="10">
        <v>6</v>
      </c>
      <c r="C26" s="19" t="s">
        <v>39</v>
      </c>
      <c r="D26" s="18" t="s">
        <v>90</v>
      </c>
      <c r="F26" s="31">
        <v>91.51</v>
      </c>
      <c r="G26" s="31">
        <v>8.1199999999999992</v>
      </c>
      <c r="H26" s="31"/>
      <c r="I26" s="31"/>
      <c r="J26" s="31">
        <v>0.376</v>
      </c>
      <c r="K26" s="31"/>
      <c r="O26" s="32">
        <f t="shared" si="0"/>
        <v>100.00600000000001</v>
      </c>
      <c r="P26" s="36">
        <f t="shared" si="1"/>
        <v>0.3760000000000101</v>
      </c>
      <c r="Q26" s="36"/>
      <c r="S26" s="19" t="s">
        <v>39</v>
      </c>
      <c r="T26" s="18" t="s">
        <v>90</v>
      </c>
      <c r="U26" s="10">
        <v>6</v>
      </c>
      <c r="V26" s="45" t="str">
        <f t="shared" si="2"/>
        <v>MYM xx1</v>
      </c>
      <c r="W26" s="32">
        <v>91.51</v>
      </c>
      <c r="X26" s="32">
        <v>8.1199999999999992</v>
      </c>
      <c r="Y26" s="32">
        <v>0</v>
      </c>
      <c r="Z26" s="32">
        <v>0.37600000000000477</v>
      </c>
      <c r="AA26" s="32"/>
      <c r="AB26" s="36">
        <v>91.84984</v>
      </c>
      <c r="AC26" s="36">
        <v>8.1501599999999996</v>
      </c>
      <c r="AD26" s="36">
        <v>0</v>
      </c>
      <c r="AE26" s="36">
        <f t="shared" si="3"/>
        <v>0.37136924926237053</v>
      </c>
      <c r="AG26" s="10">
        <v>5</v>
      </c>
      <c r="AH26" s="19" t="s">
        <v>39</v>
      </c>
      <c r="AI26" s="25" t="s">
        <v>43</v>
      </c>
      <c r="AJ26" t="str">
        <f t="shared" si="4"/>
        <v>MYM 505-01</v>
      </c>
      <c r="AK26" s="31">
        <v>56.78</v>
      </c>
    </row>
    <row r="27" spans="1:37" x14ac:dyDescent="0.2">
      <c r="AJ27" t="str">
        <f t="shared" si="4"/>
        <v xml:space="preserve"> </v>
      </c>
    </row>
    <row r="28" spans="1:37" ht="15" customHeight="1" x14ac:dyDescent="0.2">
      <c r="C28" s="12" t="s">
        <v>46</v>
      </c>
      <c r="D28" s="12">
        <f>COUNTA(D30:D42)-2</f>
        <v>11</v>
      </c>
      <c r="E28" s="11" t="s">
        <v>12</v>
      </c>
      <c r="F28" s="127" t="s">
        <v>430</v>
      </c>
      <c r="G28" s="127"/>
      <c r="H28" s="127"/>
      <c r="I28" s="127"/>
      <c r="J28" s="127"/>
      <c r="K28" s="127"/>
      <c r="L28" s="127"/>
      <c r="M28" s="127"/>
      <c r="N28" s="127"/>
      <c r="O28" s="127"/>
      <c r="P28" t="s">
        <v>471</v>
      </c>
      <c r="W28" s="127" t="s">
        <v>469</v>
      </c>
      <c r="X28" s="127"/>
      <c r="Y28" s="127"/>
      <c r="Z28" s="43" t="s">
        <v>468</v>
      </c>
      <c r="AA28" s="10"/>
      <c r="AB28" s="127" t="s">
        <v>477</v>
      </c>
      <c r="AC28" s="127"/>
      <c r="AD28" s="127"/>
      <c r="AJ28" t="str">
        <f t="shared" si="4"/>
        <v xml:space="preserve"> </v>
      </c>
    </row>
    <row r="29" spans="1:37" ht="16" x14ac:dyDescent="0.2">
      <c r="A29" s="10" t="s">
        <v>94</v>
      </c>
      <c r="B29" t="s">
        <v>476</v>
      </c>
      <c r="C29" s="10" t="s">
        <v>427</v>
      </c>
      <c r="D29" s="10" t="s">
        <v>125</v>
      </c>
      <c r="E29" t="s">
        <v>102</v>
      </c>
      <c r="F29" s="30" t="s">
        <v>431</v>
      </c>
      <c r="G29" s="30" t="s">
        <v>432</v>
      </c>
      <c r="H29" s="30" t="s">
        <v>433</v>
      </c>
      <c r="I29" s="30" t="s">
        <v>452</v>
      </c>
      <c r="J29" s="30" t="s">
        <v>434</v>
      </c>
      <c r="K29" s="30" t="s">
        <v>435</v>
      </c>
      <c r="L29" s="30" t="s">
        <v>444</v>
      </c>
      <c r="M29" s="30" t="s">
        <v>445</v>
      </c>
      <c r="N29" s="30" t="s">
        <v>453</v>
      </c>
      <c r="O29" s="30" t="s">
        <v>436</v>
      </c>
      <c r="P29" s="30" t="s">
        <v>472</v>
      </c>
      <c r="Q29" s="30"/>
      <c r="S29" s="10" t="s">
        <v>427</v>
      </c>
      <c r="T29" s="10" t="s">
        <v>125</v>
      </c>
      <c r="U29" t="s">
        <v>476</v>
      </c>
      <c r="V29" s="10" t="s">
        <v>125</v>
      </c>
      <c r="W29" s="30" t="s">
        <v>431</v>
      </c>
      <c r="X29" s="30" t="s">
        <v>432</v>
      </c>
      <c r="Y29" s="30" t="s">
        <v>435</v>
      </c>
      <c r="Z29" s="43" t="s">
        <v>470</v>
      </c>
      <c r="AA29" s="30"/>
      <c r="AB29" s="30" t="s">
        <v>431</v>
      </c>
      <c r="AC29" s="30" t="s">
        <v>432</v>
      </c>
      <c r="AD29" s="30" t="s">
        <v>435</v>
      </c>
      <c r="AE29" s="30" t="s">
        <v>479</v>
      </c>
      <c r="AJ29" t="str">
        <f t="shared" si="4"/>
        <v xml:space="preserve"> </v>
      </c>
    </row>
    <row r="30" spans="1:37" x14ac:dyDescent="0.2">
      <c r="A30" s="10">
        <v>1</v>
      </c>
      <c r="B30" s="10">
        <v>1</v>
      </c>
      <c r="C30" s="3" t="s">
        <v>46</v>
      </c>
      <c r="D30" s="6" t="s">
        <v>428</v>
      </c>
      <c r="F30" s="31">
        <v>90.65</v>
      </c>
      <c r="G30" s="31">
        <v>7.1</v>
      </c>
      <c r="H30" s="31"/>
      <c r="I30" s="31"/>
      <c r="J30" s="31">
        <v>2.1800000000000002</v>
      </c>
      <c r="K30" s="31"/>
      <c r="L30" s="31"/>
      <c r="M30" s="31"/>
      <c r="N30" s="31"/>
      <c r="O30" s="32">
        <f t="shared" ref="O30:O35" si="5">SUM(F30:K30)</f>
        <v>99.93</v>
      </c>
      <c r="P30" s="36">
        <f>O30-F30-G30-K30</f>
        <v>2.1800000000000015</v>
      </c>
      <c r="Q30" s="36"/>
      <c r="S30" s="3" t="s">
        <v>46</v>
      </c>
      <c r="T30" s="6" t="s">
        <v>428</v>
      </c>
      <c r="U30" s="10">
        <v>1</v>
      </c>
      <c r="V30" s="45" t="str">
        <f>S30&amp; " " &amp; T30</f>
        <v>BKN 23-P1</v>
      </c>
      <c r="W30" s="64">
        <v>90.65</v>
      </c>
      <c r="X30" s="32">
        <v>7.1</v>
      </c>
      <c r="Y30" s="32">
        <v>0</v>
      </c>
      <c r="Z30" s="46">
        <v>2.1800000000000068</v>
      </c>
      <c r="AA30" s="32"/>
      <c r="AB30" s="65">
        <v>92.73657</v>
      </c>
      <c r="AC30" s="36">
        <v>7.2634299999999996</v>
      </c>
      <c r="AD30" s="36">
        <v>0</v>
      </c>
      <c r="AE30" s="62">
        <f>(AB30-W30)/W30*100</f>
        <v>2.3017870932156588</v>
      </c>
      <c r="AF30" s="31"/>
      <c r="AG30" s="10">
        <v>1</v>
      </c>
      <c r="AH30" s="3" t="s">
        <v>46</v>
      </c>
      <c r="AI30" s="6">
        <v>695</v>
      </c>
      <c r="AJ30" t="str">
        <f t="shared" si="4"/>
        <v>BKN 695</v>
      </c>
      <c r="AK30" s="31">
        <v>99.772000000000006</v>
      </c>
    </row>
    <row r="31" spans="1:37" ht="16" x14ac:dyDescent="0.2">
      <c r="A31" s="10"/>
      <c r="B31" s="10">
        <v>1</v>
      </c>
      <c r="C31" s="3" t="s">
        <v>46</v>
      </c>
      <c r="D31" s="6" t="s">
        <v>429</v>
      </c>
      <c r="F31" s="31">
        <v>84.62</v>
      </c>
      <c r="G31" s="31">
        <v>13.69</v>
      </c>
      <c r="H31" s="31">
        <v>0.51</v>
      </c>
      <c r="I31" s="31"/>
      <c r="J31" s="31">
        <v>0.96</v>
      </c>
      <c r="K31" s="31">
        <v>0.21299999999999999</v>
      </c>
      <c r="L31" s="31"/>
      <c r="M31" s="31"/>
      <c r="N31" s="31"/>
      <c r="O31" s="32">
        <f>SUM(F31:K31)</f>
        <v>99.992999999999995</v>
      </c>
      <c r="P31" s="36">
        <f t="shared" ref="P31:P42" si="6">O31-F31-G31-K31</f>
        <v>1.4699999999999909</v>
      </c>
      <c r="Q31" s="36"/>
      <c r="S31" s="3" t="s">
        <v>46</v>
      </c>
      <c r="T31" s="6" t="s">
        <v>429</v>
      </c>
      <c r="U31" s="10">
        <v>1</v>
      </c>
      <c r="V31" s="45" t="str">
        <f t="shared" ref="V31:V42" si="7">S31&amp; " " &amp; T31</f>
        <v>BKN 23-P2</v>
      </c>
      <c r="W31" s="64">
        <v>84.62</v>
      </c>
      <c r="X31" s="32">
        <v>13.69</v>
      </c>
      <c r="Y31" s="32">
        <v>0.21299999999999999</v>
      </c>
      <c r="Z31" s="46">
        <v>1.4699999999999989</v>
      </c>
      <c r="AA31" s="32"/>
      <c r="AB31" s="65">
        <v>85.888570000000001</v>
      </c>
      <c r="AC31" s="36">
        <v>13.89523</v>
      </c>
      <c r="AD31" s="36">
        <v>0.21618999999999999</v>
      </c>
      <c r="AE31" s="62">
        <f t="shared" ref="AE31:AE42" si="8">(AB31-W31)/W31*100</f>
        <v>1.4991373197825535</v>
      </c>
      <c r="AF31" s="31"/>
      <c r="AG31" s="10">
        <v>6</v>
      </c>
      <c r="AH31" s="19" t="s">
        <v>46</v>
      </c>
      <c r="AI31" s="18" t="s">
        <v>88</v>
      </c>
      <c r="AJ31" t="str">
        <f t="shared" si="4"/>
        <v>BKN TK001</v>
      </c>
      <c r="AK31" s="31">
        <v>97.63</v>
      </c>
    </row>
    <row r="32" spans="1:37" x14ac:dyDescent="0.2">
      <c r="A32" s="10">
        <v>2</v>
      </c>
      <c r="B32" s="10">
        <v>1</v>
      </c>
      <c r="C32" s="3" t="s">
        <v>46</v>
      </c>
      <c r="D32" s="6">
        <v>68</v>
      </c>
      <c r="F32" s="31">
        <v>94.08</v>
      </c>
      <c r="G32" s="31">
        <v>5.0599999999999996</v>
      </c>
      <c r="H32" s="31"/>
      <c r="I32" s="31"/>
      <c r="J32" s="31">
        <v>0.222</v>
      </c>
      <c r="K32" s="31">
        <v>0.63700000000000001</v>
      </c>
      <c r="L32" s="31"/>
      <c r="M32" s="31"/>
      <c r="N32" s="31"/>
      <c r="O32" s="32">
        <f t="shared" si="5"/>
        <v>99.998999999999995</v>
      </c>
      <c r="P32" s="36">
        <f t="shared" si="6"/>
        <v>0.22199999999999731</v>
      </c>
      <c r="Q32" s="36"/>
      <c r="S32" s="3" t="s">
        <v>46</v>
      </c>
      <c r="T32" s="6">
        <v>29</v>
      </c>
      <c r="U32" s="10">
        <v>4</v>
      </c>
      <c r="V32" s="45" t="str">
        <f t="shared" si="7"/>
        <v>BKN 29</v>
      </c>
      <c r="W32" s="32">
        <v>75.36</v>
      </c>
      <c r="X32" s="32">
        <v>24.18</v>
      </c>
      <c r="Y32" s="32">
        <v>0.24099999999999999</v>
      </c>
      <c r="Z32" s="32">
        <v>0.2219999999999942</v>
      </c>
      <c r="AA32" s="32"/>
      <c r="AB32" s="36">
        <v>75.525400000000005</v>
      </c>
      <c r="AC32" s="36">
        <v>24.233070000000001</v>
      </c>
      <c r="AD32" s="36">
        <v>0.24152999999999999</v>
      </c>
      <c r="AE32" s="36">
        <f t="shared" si="8"/>
        <v>0.21947983014862704</v>
      </c>
      <c r="AF32" s="31"/>
      <c r="AG32" s="10">
        <v>1</v>
      </c>
      <c r="AH32" s="3" t="s">
        <v>46</v>
      </c>
      <c r="AI32" s="6">
        <v>68</v>
      </c>
      <c r="AJ32" t="str">
        <f t="shared" si="4"/>
        <v>BKN 68</v>
      </c>
      <c r="AK32" s="31">
        <v>94.08</v>
      </c>
    </row>
    <row r="33" spans="1:37" ht="16" x14ac:dyDescent="0.2">
      <c r="A33" s="10">
        <v>3</v>
      </c>
      <c r="B33" s="10">
        <v>1</v>
      </c>
      <c r="C33" s="3" t="s">
        <v>46</v>
      </c>
      <c r="D33" s="6">
        <v>695</v>
      </c>
      <c r="F33" s="31">
        <v>99.772000000000006</v>
      </c>
      <c r="G33" s="31"/>
      <c r="H33" s="31"/>
      <c r="I33" s="31"/>
      <c r="J33" s="31">
        <v>0.22800000000000001</v>
      </c>
      <c r="K33" s="31"/>
      <c r="L33" s="31"/>
      <c r="M33" s="31"/>
      <c r="N33" s="31"/>
      <c r="O33" s="33">
        <f t="shared" si="5"/>
        <v>100</v>
      </c>
      <c r="P33" s="36">
        <f t="shared" si="6"/>
        <v>0.22799999999999443</v>
      </c>
      <c r="Q33" s="36"/>
      <c r="S33" s="3" t="s">
        <v>46</v>
      </c>
      <c r="T33" s="18" t="s">
        <v>473</v>
      </c>
      <c r="U33" s="10">
        <v>4</v>
      </c>
      <c r="V33" s="45" t="str">
        <f t="shared" si="7"/>
        <v>BKN 29-02</v>
      </c>
      <c r="W33" s="32">
        <v>87.91</v>
      </c>
      <c r="X33" s="32">
        <v>11.09</v>
      </c>
      <c r="Y33" s="32">
        <v>0.64300000000000002</v>
      </c>
      <c r="Z33" s="32">
        <v>0.35899999999999466</v>
      </c>
      <c r="AA33" s="32"/>
      <c r="AB33" s="36">
        <v>88.224959999999996</v>
      </c>
      <c r="AC33" s="36">
        <v>11.12973</v>
      </c>
      <c r="AD33" s="36">
        <v>0.64529999999999998</v>
      </c>
      <c r="AE33" s="36">
        <f t="shared" si="8"/>
        <v>0.35827550904333894</v>
      </c>
      <c r="AF33" s="31"/>
      <c r="AG33" s="10">
        <v>2</v>
      </c>
      <c r="AH33" s="3" t="s">
        <v>46</v>
      </c>
      <c r="AI33" s="6">
        <v>309</v>
      </c>
      <c r="AJ33" t="str">
        <f t="shared" si="4"/>
        <v>BKN 309</v>
      </c>
      <c r="AK33" s="31">
        <v>91.33</v>
      </c>
    </row>
    <row r="34" spans="1:37" ht="16" x14ac:dyDescent="0.2">
      <c r="A34" s="10">
        <v>4</v>
      </c>
      <c r="B34" s="10">
        <v>2</v>
      </c>
      <c r="C34" s="3" t="s">
        <v>46</v>
      </c>
      <c r="D34" s="6">
        <v>309</v>
      </c>
      <c r="F34" s="31">
        <v>91.33</v>
      </c>
      <c r="G34" s="31">
        <v>6.73</v>
      </c>
      <c r="H34" s="31"/>
      <c r="I34" s="31"/>
      <c r="J34" s="31">
        <v>1.93</v>
      </c>
      <c r="K34" s="31"/>
      <c r="L34" s="31"/>
      <c r="M34" s="31"/>
      <c r="N34" s="31"/>
      <c r="O34" s="32">
        <f t="shared" si="5"/>
        <v>99.990000000000009</v>
      </c>
      <c r="P34" s="36">
        <f t="shared" si="6"/>
        <v>1.9300000000000104</v>
      </c>
      <c r="Q34" s="36"/>
      <c r="S34" s="3" t="s">
        <v>46</v>
      </c>
      <c r="T34" s="47" t="s">
        <v>474</v>
      </c>
      <c r="U34" s="10">
        <v>4</v>
      </c>
      <c r="V34" s="45" t="str">
        <f t="shared" si="7"/>
        <v>BKN 29-03-P1</v>
      </c>
      <c r="W34" s="32">
        <v>91.04</v>
      </c>
      <c r="X34" s="32">
        <v>8.18</v>
      </c>
      <c r="Y34" s="32">
        <v>0.623</v>
      </c>
      <c r="Z34" s="32">
        <v>0.15800000000000125</v>
      </c>
      <c r="AA34" s="32"/>
      <c r="AB34" s="36">
        <v>91.183160000000001</v>
      </c>
      <c r="AC34" s="36">
        <v>8.1928599999999996</v>
      </c>
      <c r="AD34" s="36">
        <v>0.62397999999999998</v>
      </c>
      <c r="AE34" s="36">
        <f t="shared" si="8"/>
        <v>0.157249560632683</v>
      </c>
      <c r="AF34" s="31"/>
      <c r="AG34" s="54">
        <v>4</v>
      </c>
      <c r="AH34" s="55" t="s">
        <v>46</v>
      </c>
      <c r="AI34" s="56" t="s">
        <v>457</v>
      </c>
      <c r="AJ34" t="str">
        <f t="shared" si="4"/>
        <v>BKN 029-03-P1</v>
      </c>
      <c r="AK34" s="57">
        <v>91.04</v>
      </c>
    </row>
    <row r="35" spans="1:37" x14ac:dyDescent="0.2">
      <c r="A35" s="10">
        <v>5</v>
      </c>
      <c r="B35" s="10">
        <v>2</v>
      </c>
      <c r="C35" s="3" t="s">
        <v>46</v>
      </c>
      <c r="D35" s="6">
        <v>411</v>
      </c>
      <c r="F35" s="31">
        <v>69.61</v>
      </c>
      <c r="G35" s="31">
        <v>29.03</v>
      </c>
      <c r="H35" s="31"/>
      <c r="I35" s="31"/>
      <c r="J35" s="31">
        <v>0.99</v>
      </c>
      <c r="K35" s="31">
        <v>0.376</v>
      </c>
      <c r="L35" s="31"/>
      <c r="M35" s="31"/>
      <c r="N35" s="31"/>
      <c r="O35" s="32">
        <f t="shared" si="5"/>
        <v>100.006</v>
      </c>
      <c r="P35" s="36">
        <f t="shared" si="6"/>
        <v>0.98999999999999966</v>
      </c>
      <c r="Q35" s="36"/>
      <c r="S35" s="3" t="s">
        <v>46</v>
      </c>
      <c r="T35" s="47" t="s">
        <v>475</v>
      </c>
      <c r="U35" s="10">
        <v>4</v>
      </c>
      <c r="V35" s="45" t="str">
        <f t="shared" si="7"/>
        <v>BKN 29-03-P2</v>
      </c>
      <c r="W35" s="32">
        <v>89.65</v>
      </c>
      <c r="X35" s="32">
        <v>8.8800000000000008</v>
      </c>
      <c r="Y35" s="32">
        <v>1.27</v>
      </c>
      <c r="Z35" s="32">
        <v>0.19799999999999329</v>
      </c>
      <c r="AA35" s="32"/>
      <c r="AB35" s="36">
        <v>89.829660000000004</v>
      </c>
      <c r="AC35" s="36">
        <v>8.8978000000000002</v>
      </c>
      <c r="AD35" s="36">
        <v>1.2725500000000001</v>
      </c>
      <c r="AE35" s="36">
        <f t="shared" si="8"/>
        <v>0.20040156162855366</v>
      </c>
      <c r="AF35" s="31"/>
      <c r="AG35" s="54">
        <v>1</v>
      </c>
      <c r="AH35" s="58" t="s">
        <v>46</v>
      </c>
      <c r="AI35" s="59" t="s">
        <v>428</v>
      </c>
      <c r="AJ35" t="str">
        <f t="shared" si="4"/>
        <v>BKN 23-P1</v>
      </c>
      <c r="AK35" s="57">
        <v>90.65</v>
      </c>
    </row>
    <row r="36" spans="1:37" ht="16" x14ac:dyDescent="0.2">
      <c r="A36" s="10">
        <v>6</v>
      </c>
      <c r="B36" s="10">
        <v>4</v>
      </c>
      <c r="C36" s="19" t="s">
        <v>46</v>
      </c>
      <c r="D36" s="6">
        <v>29</v>
      </c>
      <c r="F36" s="31">
        <v>75.36</v>
      </c>
      <c r="G36" s="31">
        <v>24.18</v>
      </c>
      <c r="H36" s="31"/>
      <c r="I36" s="31"/>
      <c r="J36" s="31">
        <v>0.222</v>
      </c>
      <c r="K36" s="31">
        <v>0.24099999999999999</v>
      </c>
      <c r="O36" s="32">
        <f>SUM(F36:N36)</f>
        <v>100.00299999999999</v>
      </c>
      <c r="P36" s="36">
        <f t="shared" si="6"/>
        <v>0.22199999999998676</v>
      </c>
      <c r="Q36" s="36"/>
      <c r="S36" s="19" t="s">
        <v>46</v>
      </c>
      <c r="T36" s="6">
        <v>68</v>
      </c>
      <c r="U36" s="10">
        <v>1</v>
      </c>
      <c r="V36" s="45" t="str">
        <f t="shared" si="7"/>
        <v>BKN 68</v>
      </c>
      <c r="W36" s="32">
        <v>94.08</v>
      </c>
      <c r="X36" s="32">
        <v>5.0599999999999996</v>
      </c>
      <c r="Y36" s="32">
        <v>0.63700000000000001</v>
      </c>
      <c r="Z36" s="32">
        <v>0.2219999999999942</v>
      </c>
      <c r="AA36" s="32"/>
      <c r="AB36" s="36">
        <v>94.290270000000007</v>
      </c>
      <c r="AC36" s="36">
        <v>5.0713100000000004</v>
      </c>
      <c r="AD36" s="36">
        <v>0.63841999999999999</v>
      </c>
      <c r="AE36" s="36">
        <f t="shared" si="8"/>
        <v>0.22350127551021298</v>
      </c>
      <c r="AF36" s="31"/>
      <c r="AG36" s="54">
        <v>4</v>
      </c>
      <c r="AH36" s="55" t="s">
        <v>46</v>
      </c>
      <c r="AI36" s="56" t="s">
        <v>458</v>
      </c>
      <c r="AJ36" t="str">
        <f t="shared" si="4"/>
        <v>BKN 029-03-P2</v>
      </c>
      <c r="AK36" s="57">
        <v>89.65</v>
      </c>
    </row>
    <row r="37" spans="1:37" ht="16" x14ac:dyDescent="0.2">
      <c r="A37" s="10">
        <v>7</v>
      </c>
      <c r="B37" s="10">
        <v>4</v>
      </c>
      <c r="C37" s="19" t="s">
        <v>46</v>
      </c>
      <c r="D37" s="18" t="s">
        <v>48</v>
      </c>
      <c r="F37" s="31">
        <v>87.91</v>
      </c>
      <c r="G37" s="31">
        <v>11.09</v>
      </c>
      <c r="H37" s="31"/>
      <c r="I37" s="31"/>
      <c r="J37" s="31">
        <v>0.35899999999999999</v>
      </c>
      <c r="K37" s="31">
        <v>0.64300000000000002</v>
      </c>
      <c r="O37" s="32">
        <f t="shared" ref="O37:O42" si="9">SUM(F37:N37)</f>
        <v>100.002</v>
      </c>
      <c r="P37" s="36">
        <f t="shared" si="6"/>
        <v>0.35899999999999888</v>
      </c>
      <c r="Q37" s="36"/>
      <c r="S37" s="19" t="s">
        <v>46</v>
      </c>
      <c r="T37" s="6">
        <v>309</v>
      </c>
      <c r="U37" s="10">
        <v>2</v>
      </c>
      <c r="V37" s="45" t="str">
        <f t="shared" si="7"/>
        <v>BKN 309</v>
      </c>
      <c r="W37" s="64">
        <v>91.33</v>
      </c>
      <c r="X37" s="32">
        <v>6.73</v>
      </c>
      <c r="Y37" s="32">
        <v>0</v>
      </c>
      <c r="Z37" s="46">
        <v>1.9300000000000068</v>
      </c>
      <c r="AA37" s="32"/>
      <c r="AB37" s="65">
        <v>93.136849999999995</v>
      </c>
      <c r="AC37" s="36">
        <v>6.8631500000000001</v>
      </c>
      <c r="AD37" s="36">
        <v>0</v>
      </c>
      <c r="AE37" s="62">
        <f t="shared" si="8"/>
        <v>1.9783751231796751</v>
      </c>
      <c r="AF37" s="31"/>
      <c r="AG37" s="10">
        <v>4</v>
      </c>
      <c r="AH37" s="19" t="s">
        <v>46</v>
      </c>
      <c r="AI37" s="18" t="s">
        <v>48</v>
      </c>
      <c r="AJ37" t="str">
        <f t="shared" si="4"/>
        <v>BKN 029-02</v>
      </c>
      <c r="AK37" s="31">
        <v>87.91</v>
      </c>
    </row>
    <row r="38" spans="1:37" ht="16.5" customHeight="1" x14ac:dyDescent="0.2">
      <c r="A38" s="10">
        <v>8</v>
      </c>
      <c r="B38" s="10">
        <v>4</v>
      </c>
      <c r="C38" s="19" t="s">
        <v>46</v>
      </c>
      <c r="D38" s="18" t="s">
        <v>457</v>
      </c>
      <c r="E38" t="s">
        <v>437</v>
      </c>
      <c r="F38" s="31">
        <v>91.04</v>
      </c>
      <c r="G38" s="31">
        <v>8.18</v>
      </c>
      <c r="H38" s="31"/>
      <c r="I38" s="31"/>
      <c r="J38" s="31">
        <v>0.158</v>
      </c>
      <c r="K38" s="31">
        <v>0.623</v>
      </c>
      <c r="O38" s="32">
        <f t="shared" si="9"/>
        <v>100.001</v>
      </c>
      <c r="P38" s="36">
        <f t="shared" si="6"/>
        <v>0.15799999999999881</v>
      </c>
      <c r="Q38" s="36"/>
      <c r="S38" s="19" t="s">
        <v>46</v>
      </c>
      <c r="T38" s="6">
        <v>411</v>
      </c>
      <c r="U38" s="10">
        <v>2</v>
      </c>
      <c r="V38" s="45" t="str">
        <f t="shared" si="7"/>
        <v>BKN 411</v>
      </c>
      <c r="W38" s="38">
        <v>69.61</v>
      </c>
      <c r="X38" s="32">
        <v>29.03</v>
      </c>
      <c r="Y38" s="32">
        <v>0.376</v>
      </c>
      <c r="Z38" s="32">
        <v>0.98999999999999488</v>
      </c>
      <c r="AA38" s="32"/>
      <c r="AB38" s="36">
        <v>70.301770000000005</v>
      </c>
      <c r="AC38" s="36">
        <v>29.318490000000001</v>
      </c>
      <c r="AD38" s="36">
        <v>0.37974000000000002</v>
      </c>
      <c r="AE38" s="36">
        <f t="shared" si="8"/>
        <v>0.99377962936360487</v>
      </c>
      <c r="AF38" s="31"/>
      <c r="AG38" s="54">
        <v>1</v>
      </c>
      <c r="AH38" s="58" t="s">
        <v>46</v>
      </c>
      <c r="AI38" s="59" t="s">
        <v>429</v>
      </c>
      <c r="AJ38" t="str">
        <f t="shared" si="4"/>
        <v>BKN 23-P2</v>
      </c>
      <c r="AK38" s="57">
        <v>84.62</v>
      </c>
    </row>
    <row r="39" spans="1:37" ht="15.75" customHeight="1" x14ac:dyDescent="0.2">
      <c r="A39" s="10"/>
      <c r="B39" s="10">
        <v>4</v>
      </c>
      <c r="C39" s="19" t="s">
        <v>46</v>
      </c>
      <c r="D39" s="18" t="s">
        <v>458</v>
      </c>
      <c r="E39" t="s">
        <v>438</v>
      </c>
      <c r="F39" s="31">
        <v>89.65</v>
      </c>
      <c r="G39" s="31">
        <v>8.8800000000000008</v>
      </c>
      <c r="H39" s="31"/>
      <c r="I39" s="31"/>
      <c r="J39" s="31">
        <v>0.19800000000000001</v>
      </c>
      <c r="K39" s="31">
        <v>1.27</v>
      </c>
      <c r="O39" s="32">
        <f t="shared" si="9"/>
        <v>99.99799999999999</v>
      </c>
      <c r="P39" s="36">
        <f t="shared" si="6"/>
        <v>0.19799999999998397</v>
      </c>
      <c r="Q39" s="36"/>
      <c r="S39" s="19" t="s">
        <v>46</v>
      </c>
      <c r="T39" s="6">
        <v>695</v>
      </c>
      <c r="U39" s="10">
        <v>1</v>
      </c>
      <c r="V39" s="45" t="str">
        <f t="shared" si="7"/>
        <v>BKN 695</v>
      </c>
      <c r="W39" s="32">
        <v>99.772000000000006</v>
      </c>
      <c r="X39" s="32">
        <v>0</v>
      </c>
      <c r="Y39" s="32">
        <v>0</v>
      </c>
      <c r="Z39" s="32">
        <v>0.22799999999999443</v>
      </c>
      <c r="AA39" s="32"/>
      <c r="AB39" s="36">
        <v>100</v>
      </c>
      <c r="AC39" s="36">
        <v>0</v>
      </c>
      <c r="AD39" s="36">
        <v>0</v>
      </c>
      <c r="AE39" s="36">
        <f t="shared" si="8"/>
        <v>0.22852102794370605</v>
      </c>
      <c r="AF39" s="31"/>
      <c r="AG39" s="10">
        <v>6</v>
      </c>
      <c r="AH39" s="19" t="s">
        <v>46</v>
      </c>
      <c r="AI39" s="18" t="s">
        <v>89</v>
      </c>
      <c r="AJ39" t="str">
        <f t="shared" si="4"/>
        <v>BKN TP001</v>
      </c>
      <c r="AK39" s="31">
        <v>82.08</v>
      </c>
    </row>
    <row r="40" spans="1:37" ht="16" x14ac:dyDescent="0.2">
      <c r="A40" s="10">
        <v>9</v>
      </c>
      <c r="B40" s="10">
        <v>6</v>
      </c>
      <c r="C40" s="19" t="s">
        <v>46</v>
      </c>
      <c r="D40" s="18" t="s">
        <v>89</v>
      </c>
      <c r="F40" s="31">
        <v>82.08</v>
      </c>
      <c r="G40" s="31">
        <v>17.920000000000002</v>
      </c>
      <c r="H40" s="31"/>
      <c r="I40" s="31"/>
      <c r="J40" s="31"/>
      <c r="K40" s="31"/>
      <c r="O40" s="32">
        <f t="shared" si="9"/>
        <v>100</v>
      </c>
      <c r="P40" s="36">
        <f t="shared" si="6"/>
        <v>0</v>
      </c>
      <c r="Q40" s="36"/>
      <c r="S40" s="19" t="s">
        <v>46</v>
      </c>
      <c r="T40" s="18" t="s">
        <v>88</v>
      </c>
      <c r="U40" s="10">
        <v>6</v>
      </c>
      <c r="V40" s="45" t="str">
        <f t="shared" si="7"/>
        <v>BKN TK001</v>
      </c>
      <c r="W40" s="32">
        <v>97.63</v>
      </c>
      <c r="X40" s="32">
        <v>1.77</v>
      </c>
      <c r="Y40" s="32">
        <v>0.23599999999999999</v>
      </c>
      <c r="Z40" s="32">
        <v>0.36899999999999977</v>
      </c>
      <c r="AA40" s="32"/>
      <c r="AB40" s="36">
        <v>97.986670000000004</v>
      </c>
      <c r="AC40" s="36">
        <v>1.77647</v>
      </c>
      <c r="AD40" s="36">
        <v>0.23685999999999999</v>
      </c>
      <c r="AE40" s="36">
        <f t="shared" si="8"/>
        <v>0.36532828024173747</v>
      </c>
      <c r="AF40" s="31"/>
      <c r="AG40" s="10">
        <v>4</v>
      </c>
      <c r="AH40" s="19" t="s">
        <v>46</v>
      </c>
      <c r="AI40" s="6">
        <v>29</v>
      </c>
      <c r="AJ40" t="str">
        <f t="shared" si="4"/>
        <v>BKN 29</v>
      </c>
      <c r="AK40" s="31">
        <v>75.36</v>
      </c>
    </row>
    <row r="41" spans="1:37" ht="16" x14ac:dyDescent="0.2">
      <c r="A41" s="10">
        <v>10</v>
      </c>
      <c r="B41" s="10">
        <v>6</v>
      </c>
      <c r="C41" s="19" t="s">
        <v>46</v>
      </c>
      <c r="D41" s="18" t="s">
        <v>87</v>
      </c>
      <c r="F41" s="31">
        <v>63.46</v>
      </c>
      <c r="G41" s="31">
        <v>36.21</v>
      </c>
      <c r="H41" s="31"/>
      <c r="I41" s="31"/>
      <c r="J41" s="31">
        <v>0.32700000000000001</v>
      </c>
      <c r="K41" s="31"/>
      <c r="O41" s="32">
        <f t="shared" si="9"/>
        <v>99.997</v>
      </c>
      <c r="P41" s="36">
        <f t="shared" si="6"/>
        <v>0.32699999999999818</v>
      </c>
      <c r="Q41" s="36"/>
      <c r="S41" s="19" t="s">
        <v>46</v>
      </c>
      <c r="T41" s="18" t="s">
        <v>89</v>
      </c>
      <c r="U41" s="10">
        <v>6</v>
      </c>
      <c r="V41" s="45" t="str">
        <f t="shared" si="7"/>
        <v>BKN TP001</v>
      </c>
      <c r="W41" s="32">
        <v>82.08</v>
      </c>
      <c r="X41" s="32">
        <v>17.920000000000002</v>
      </c>
      <c r="Y41" s="32">
        <v>0</v>
      </c>
      <c r="Z41" s="32">
        <v>0</v>
      </c>
      <c r="AA41" s="32"/>
      <c r="AB41" s="36">
        <v>82.08</v>
      </c>
      <c r="AC41" s="36">
        <v>17.920000000000002</v>
      </c>
      <c r="AD41" s="36">
        <v>0</v>
      </c>
      <c r="AE41" s="36">
        <f t="shared" si="8"/>
        <v>0</v>
      </c>
      <c r="AF41" s="31"/>
      <c r="AG41" s="10">
        <v>2</v>
      </c>
      <c r="AH41" s="3" t="s">
        <v>46</v>
      </c>
      <c r="AI41" s="6">
        <v>411</v>
      </c>
      <c r="AJ41" t="str">
        <f t="shared" si="4"/>
        <v>BKN 411</v>
      </c>
      <c r="AK41" s="31">
        <v>69.61</v>
      </c>
    </row>
    <row r="42" spans="1:37" ht="16" x14ac:dyDescent="0.2">
      <c r="A42" s="10">
        <v>11</v>
      </c>
      <c r="B42" s="10">
        <v>6</v>
      </c>
      <c r="C42" s="19" t="s">
        <v>46</v>
      </c>
      <c r="D42" s="18" t="s">
        <v>88</v>
      </c>
      <c r="F42" s="31">
        <v>97.63</v>
      </c>
      <c r="G42" s="31">
        <v>1.77</v>
      </c>
      <c r="H42" s="31"/>
      <c r="I42" s="31"/>
      <c r="J42" s="31">
        <v>0.36899999999999999</v>
      </c>
      <c r="K42" s="31">
        <v>0.23599999999999999</v>
      </c>
      <c r="O42" s="32">
        <f t="shared" si="9"/>
        <v>100.005</v>
      </c>
      <c r="P42" s="36">
        <f t="shared" si="6"/>
        <v>0.36899999999999999</v>
      </c>
      <c r="Q42" s="36"/>
      <c r="S42" s="19" t="s">
        <v>46</v>
      </c>
      <c r="T42" s="18" t="s">
        <v>87</v>
      </c>
      <c r="U42" s="10">
        <v>6</v>
      </c>
      <c r="V42" s="45" t="str">
        <f t="shared" si="7"/>
        <v>BKN TP002</v>
      </c>
      <c r="W42" s="38">
        <v>63.46</v>
      </c>
      <c r="X42" s="32">
        <v>36.21</v>
      </c>
      <c r="Y42" s="32">
        <v>0</v>
      </c>
      <c r="Z42" s="32">
        <v>0.32699999999999818</v>
      </c>
      <c r="AA42" s="32"/>
      <c r="AB42" s="36">
        <v>63.670110000000001</v>
      </c>
      <c r="AC42" s="36">
        <v>36.329889999999999</v>
      </c>
      <c r="AD42" s="36">
        <v>0</v>
      </c>
      <c r="AE42" s="36">
        <f t="shared" si="8"/>
        <v>0.33109045067759252</v>
      </c>
      <c r="AF42" s="31"/>
      <c r="AG42" s="10">
        <v>6</v>
      </c>
      <c r="AH42" s="19" t="s">
        <v>46</v>
      </c>
      <c r="AI42" s="18" t="s">
        <v>87</v>
      </c>
      <c r="AJ42" t="str">
        <f t="shared" si="4"/>
        <v>BKN TP002</v>
      </c>
      <c r="AK42" s="31">
        <v>63.46</v>
      </c>
    </row>
    <row r="43" spans="1:37" x14ac:dyDescent="0.2">
      <c r="AJ43" t="str">
        <f t="shared" si="4"/>
        <v xml:space="preserve"> </v>
      </c>
    </row>
    <row r="44" spans="1:37" ht="15" customHeight="1" x14ac:dyDescent="0.2">
      <c r="C44" s="12" t="s">
        <v>50</v>
      </c>
      <c r="D44" s="12">
        <f>COUNTA(D46:D73)-2</f>
        <v>26</v>
      </c>
      <c r="E44" s="11" t="s">
        <v>12</v>
      </c>
      <c r="F44" s="127" t="s">
        <v>430</v>
      </c>
      <c r="G44" s="127"/>
      <c r="H44" s="127"/>
      <c r="I44" s="127"/>
      <c r="J44" s="127"/>
      <c r="K44" s="127"/>
      <c r="L44" s="127"/>
      <c r="M44" s="127"/>
      <c r="N44" s="127"/>
      <c r="O44" s="127"/>
      <c r="P44" t="s">
        <v>471</v>
      </c>
      <c r="W44" s="127" t="s">
        <v>469</v>
      </c>
      <c r="X44" s="127"/>
      <c r="Y44" s="127"/>
      <c r="Z44" s="44" t="s">
        <v>468</v>
      </c>
      <c r="AA44" s="10"/>
      <c r="AB44" s="127" t="s">
        <v>477</v>
      </c>
      <c r="AC44" s="127"/>
      <c r="AD44" s="127"/>
      <c r="AJ44" t="str">
        <f t="shared" si="4"/>
        <v xml:space="preserve"> </v>
      </c>
    </row>
    <row r="45" spans="1:37" ht="16" x14ac:dyDescent="0.2">
      <c r="A45" s="10" t="s">
        <v>94</v>
      </c>
      <c r="B45" t="s">
        <v>476</v>
      </c>
      <c r="C45" s="10" t="s">
        <v>427</v>
      </c>
      <c r="D45" s="10" t="s">
        <v>125</v>
      </c>
      <c r="E45" s="2"/>
      <c r="F45" s="30" t="s">
        <v>431</v>
      </c>
      <c r="G45" s="30" t="s">
        <v>432</v>
      </c>
      <c r="H45" s="30" t="s">
        <v>433</v>
      </c>
      <c r="I45" s="30" t="s">
        <v>452</v>
      </c>
      <c r="J45" s="30" t="s">
        <v>434</v>
      </c>
      <c r="K45" s="30" t="s">
        <v>435</v>
      </c>
      <c r="L45" s="30" t="s">
        <v>444</v>
      </c>
      <c r="M45" s="30" t="s">
        <v>445</v>
      </c>
      <c r="N45" s="30" t="s">
        <v>453</v>
      </c>
      <c r="O45" s="30" t="s">
        <v>436</v>
      </c>
      <c r="P45" s="30" t="s">
        <v>472</v>
      </c>
      <c r="Q45" s="30"/>
      <c r="S45" s="10" t="s">
        <v>427</v>
      </c>
      <c r="T45" s="10" t="s">
        <v>125</v>
      </c>
      <c r="U45" t="s">
        <v>476</v>
      </c>
      <c r="V45" s="10" t="s">
        <v>125</v>
      </c>
      <c r="W45" s="30" t="s">
        <v>431</v>
      </c>
      <c r="X45" s="30" t="s">
        <v>432</v>
      </c>
      <c r="Y45" s="30" t="s">
        <v>435</v>
      </c>
      <c r="Z45" s="44" t="s">
        <v>470</v>
      </c>
      <c r="AA45" s="30"/>
      <c r="AB45" s="30" t="s">
        <v>431</v>
      </c>
      <c r="AC45" s="30" t="s">
        <v>432</v>
      </c>
      <c r="AD45" s="30" t="s">
        <v>435</v>
      </c>
      <c r="AE45" s="30" t="s">
        <v>479</v>
      </c>
      <c r="AJ45" t="str">
        <f t="shared" si="4"/>
        <v xml:space="preserve"> </v>
      </c>
    </row>
    <row r="46" spans="1:37" ht="16" x14ac:dyDescent="0.2">
      <c r="A46" s="10">
        <v>1</v>
      </c>
      <c r="B46" s="10">
        <v>2</v>
      </c>
      <c r="C46" s="3" t="s">
        <v>50</v>
      </c>
      <c r="D46" s="6" t="s">
        <v>110</v>
      </c>
      <c r="F46" s="31">
        <v>82.51</v>
      </c>
      <c r="G46" s="31">
        <v>16.829999999999998</v>
      </c>
      <c r="H46" s="31"/>
      <c r="I46" s="31"/>
      <c r="J46" s="31"/>
      <c r="K46" s="31">
        <v>0.65800000000000003</v>
      </c>
      <c r="L46" s="31"/>
      <c r="M46" s="31"/>
      <c r="N46" s="31"/>
      <c r="O46" s="32">
        <f>SUM(F46:N46)</f>
        <v>99.998000000000005</v>
      </c>
      <c r="P46" s="36">
        <f>O46-F46-G46-K46</f>
        <v>1.2212453270876722E-15</v>
      </c>
      <c r="Q46" s="36"/>
      <c r="S46" s="3" t="s">
        <v>50</v>
      </c>
      <c r="T46" s="25" t="s">
        <v>52</v>
      </c>
      <c r="U46" s="10">
        <v>5</v>
      </c>
      <c r="V46" s="45" t="str">
        <f>S46&amp; " " &amp; T46</f>
        <v>KLP 089-01</v>
      </c>
      <c r="W46" s="38">
        <v>68.94</v>
      </c>
      <c r="X46" s="32">
        <v>30.61</v>
      </c>
      <c r="Y46" s="32">
        <v>0.443</v>
      </c>
      <c r="Z46" s="32">
        <v>-2.1649348980190553E-15</v>
      </c>
      <c r="AA46" s="32"/>
      <c r="AB46" s="36">
        <v>68.944829999999996</v>
      </c>
      <c r="AC46" s="36">
        <v>30.61214</v>
      </c>
      <c r="AD46" s="36">
        <v>0.44302999999999998</v>
      </c>
      <c r="AE46" s="36">
        <f>(AB46-W46)/W46*100</f>
        <v>7.0060922541316153E-3</v>
      </c>
      <c r="AF46" s="31"/>
      <c r="AG46" s="10">
        <v>2</v>
      </c>
      <c r="AH46" s="3" t="s">
        <v>50</v>
      </c>
      <c r="AI46" s="6" t="s">
        <v>112</v>
      </c>
      <c r="AJ46" t="str">
        <f t="shared" si="4"/>
        <v>KLP 638-01</v>
      </c>
      <c r="AK46" s="31">
        <v>91.73</v>
      </c>
    </row>
    <row r="47" spans="1:37" ht="16" x14ac:dyDescent="0.2">
      <c r="A47" s="10">
        <v>2</v>
      </c>
      <c r="B47" s="10">
        <v>2</v>
      </c>
      <c r="C47" s="3" t="s">
        <v>50</v>
      </c>
      <c r="D47" s="6">
        <v>617</v>
      </c>
      <c r="E47" t="s">
        <v>99</v>
      </c>
      <c r="F47" s="31">
        <v>38.51</v>
      </c>
      <c r="G47" s="31">
        <v>59.43</v>
      </c>
      <c r="H47" s="31"/>
      <c r="I47" s="31"/>
      <c r="J47" s="31">
        <v>0.54100000000000004</v>
      </c>
      <c r="K47" s="31">
        <v>1.4450000000000001</v>
      </c>
      <c r="L47" s="31">
        <v>6.9000000000000006E-2</v>
      </c>
      <c r="M47" s="31"/>
      <c r="N47" s="31"/>
      <c r="O47" s="32">
        <f t="shared" ref="O47:O73" si="10">SUM(F47:N47)</f>
        <v>99.99499999999999</v>
      </c>
      <c r="P47" s="36">
        <f t="shared" ref="P47:P73" si="11">O47-F47-G47-K47</f>
        <v>0.60999999999999255</v>
      </c>
      <c r="Q47" s="36"/>
      <c r="S47" s="3" t="s">
        <v>50</v>
      </c>
      <c r="T47" s="25" t="s">
        <v>53</v>
      </c>
      <c r="U47" s="10">
        <v>5</v>
      </c>
      <c r="V47" s="45" t="str">
        <f t="shared" ref="V47:V73" si="12">S47&amp; " " &amp; T47</f>
        <v>KLP 089-02</v>
      </c>
      <c r="W47" s="38">
        <v>67.849999999999994</v>
      </c>
      <c r="X47" s="32">
        <v>32.15</v>
      </c>
      <c r="Y47" s="32">
        <v>0</v>
      </c>
      <c r="Z47" s="32">
        <v>7.1054273576010019E-15</v>
      </c>
      <c r="AA47" s="32"/>
      <c r="AB47" s="36">
        <v>67.849999999999994</v>
      </c>
      <c r="AC47" s="36">
        <v>32.15</v>
      </c>
      <c r="AD47" s="36">
        <v>0</v>
      </c>
      <c r="AE47" s="36">
        <f t="shared" ref="AE47:AE71" si="13">(AB47-W47)/W47*100</f>
        <v>0</v>
      </c>
      <c r="AF47" s="31"/>
      <c r="AG47" s="10">
        <v>5</v>
      </c>
      <c r="AH47" s="3" t="s">
        <v>50</v>
      </c>
      <c r="AI47" s="25" t="s">
        <v>57</v>
      </c>
      <c r="AJ47" t="str">
        <f t="shared" si="4"/>
        <v>KLP 142-03</v>
      </c>
      <c r="AK47" s="31">
        <v>88.36</v>
      </c>
    </row>
    <row r="48" spans="1:37" ht="16" x14ac:dyDescent="0.2">
      <c r="A48" s="10">
        <v>3</v>
      </c>
      <c r="B48" s="10">
        <v>2</v>
      </c>
      <c r="C48" s="3" t="s">
        <v>50</v>
      </c>
      <c r="D48" s="6" t="s">
        <v>459</v>
      </c>
      <c r="E48" t="s">
        <v>446</v>
      </c>
      <c r="F48" s="31">
        <v>50.7</v>
      </c>
      <c r="G48" s="31">
        <v>48.73</v>
      </c>
      <c r="H48" s="31"/>
      <c r="I48" s="31"/>
      <c r="J48" s="31"/>
      <c r="K48" s="31">
        <v>0.56599999999999995</v>
      </c>
      <c r="L48" s="31"/>
      <c r="M48" s="31"/>
      <c r="N48" s="31"/>
      <c r="O48" s="32">
        <f t="shared" si="10"/>
        <v>99.996000000000009</v>
      </c>
      <c r="P48" s="36">
        <f t="shared" si="11"/>
        <v>9.6589403142388619E-15</v>
      </c>
      <c r="Q48" s="36"/>
      <c r="S48" s="3" t="s">
        <v>50</v>
      </c>
      <c r="T48" s="25" t="s">
        <v>54</v>
      </c>
      <c r="U48" s="10">
        <v>5</v>
      </c>
      <c r="V48" s="45" t="str">
        <f t="shared" si="12"/>
        <v>KLP 089-03</v>
      </c>
      <c r="W48" s="37">
        <v>74.8</v>
      </c>
      <c r="X48" s="37">
        <v>25.2</v>
      </c>
      <c r="Y48" s="37">
        <v>0</v>
      </c>
      <c r="Z48" s="37">
        <v>3.5527136788005009E-15</v>
      </c>
      <c r="AA48" s="32"/>
      <c r="AB48" s="36">
        <v>74.8</v>
      </c>
      <c r="AC48" s="36">
        <v>25.2</v>
      </c>
      <c r="AD48" s="36">
        <v>0</v>
      </c>
      <c r="AE48" s="36">
        <f t="shared" si="13"/>
        <v>0</v>
      </c>
      <c r="AF48" s="31"/>
      <c r="AG48" s="10">
        <v>5</v>
      </c>
      <c r="AH48" s="3" t="s">
        <v>50</v>
      </c>
      <c r="AI48" s="25" t="s">
        <v>59</v>
      </c>
      <c r="AJ48" t="str">
        <f t="shared" si="4"/>
        <v>KLP 160-05</v>
      </c>
      <c r="AK48" s="31">
        <v>86.12</v>
      </c>
    </row>
    <row r="49" spans="1:37" ht="16" x14ac:dyDescent="0.2">
      <c r="A49" s="10"/>
      <c r="B49" s="10">
        <v>2</v>
      </c>
      <c r="C49" s="3" t="s">
        <v>50</v>
      </c>
      <c r="D49" s="6" t="s">
        <v>460</v>
      </c>
      <c r="E49" t="s">
        <v>447</v>
      </c>
      <c r="F49" s="31">
        <v>49.18</v>
      </c>
      <c r="G49" s="31">
        <v>49.6</v>
      </c>
      <c r="H49" s="31"/>
      <c r="I49" s="31"/>
      <c r="J49" s="31">
        <v>0.51300000000000001</v>
      </c>
      <c r="K49" s="31">
        <v>0.70299999999999996</v>
      </c>
      <c r="L49" s="31"/>
      <c r="M49" s="31"/>
      <c r="N49" s="31"/>
      <c r="O49" s="32">
        <f t="shared" si="10"/>
        <v>99.996000000000009</v>
      </c>
      <c r="P49" s="36">
        <f t="shared" si="11"/>
        <v>0.51300000000000823</v>
      </c>
      <c r="Q49" s="36"/>
      <c r="S49" s="3" t="s">
        <v>50</v>
      </c>
      <c r="T49" s="25" t="s">
        <v>55</v>
      </c>
      <c r="U49" s="10">
        <v>5</v>
      </c>
      <c r="V49" s="45" t="str">
        <f t="shared" si="12"/>
        <v>KLP 089-04</v>
      </c>
      <c r="W49" s="38">
        <v>61.35</v>
      </c>
      <c r="X49" s="32">
        <v>37.81</v>
      </c>
      <c r="Y49" s="32">
        <v>0.443</v>
      </c>
      <c r="Z49" s="32">
        <v>0.39799999999998686</v>
      </c>
      <c r="AA49" s="32"/>
      <c r="AB49" s="36">
        <v>61.594529999999999</v>
      </c>
      <c r="AC49" s="36">
        <v>37.960700000000003</v>
      </c>
      <c r="AD49" s="36">
        <v>0.44477</v>
      </c>
      <c r="AE49" s="36">
        <f t="shared" si="13"/>
        <v>0.39858190709046043</v>
      </c>
      <c r="AF49" s="31"/>
      <c r="AG49" s="10">
        <v>5</v>
      </c>
      <c r="AH49" s="3" t="s">
        <v>50</v>
      </c>
      <c r="AI49" s="25" t="s">
        <v>66</v>
      </c>
      <c r="AJ49" t="str">
        <f t="shared" si="4"/>
        <v>KLP 666-03</v>
      </c>
      <c r="AK49" s="31">
        <v>85.36</v>
      </c>
    </row>
    <row r="50" spans="1:37" ht="16" x14ac:dyDescent="0.2">
      <c r="A50" s="10">
        <v>4</v>
      </c>
      <c r="B50" s="10">
        <v>2</v>
      </c>
      <c r="C50" s="3" t="s">
        <v>50</v>
      </c>
      <c r="D50" s="6" t="s">
        <v>112</v>
      </c>
      <c r="F50" s="31">
        <v>91.73</v>
      </c>
      <c r="G50" s="31">
        <v>8.09</v>
      </c>
      <c r="H50" s="31"/>
      <c r="I50" s="31"/>
      <c r="J50" s="31">
        <v>0.17699999999999999</v>
      </c>
      <c r="K50" s="31"/>
      <c r="L50" s="31"/>
      <c r="M50" s="31"/>
      <c r="N50" s="31"/>
      <c r="O50" s="32">
        <f t="shared" si="10"/>
        <v>99.997000000000014</v>
      </c>
      <c r="P50" s="36">
        <f t="shared" si="11"/>
        <v>0.17700000000001026</v>
      </c>
      <c r="Q50" s="36"/>
      <c r="S50" s="3" t="s">
        <v>50</v>
      </c>
      <c r="T50" s="25" t="s">
        <v>56</v>
      </c>
      <c r="U50" s="10">
        <v>5</v>
      </c>
      <c r="V50" s="45" t="str">
        <f t="shared" si="12"/>
        <v>KLP 142-01</v>
      </c>
      <c r="W50" s="38">
        <v>62.78</v>
      </c>
      <c r="X50" s="32">
        <v>36.94</v>
      </c>
      <c r="Y50" s="32">
        <v>0.28199999999999997</v>
      </c>
      <c r="Z50" s="32">
        <v>-3.4972025275692431E-15</v>
      </c>
      <c r="AA50" s="32"/>
      <c r="AB50" s="36">
        <v>62.778739999999999</v>
      </c>
      <c r="AC50" s="36">
        <v>36.939259999999997</v>
      </c>
      <c r="AD50" s="36">
        <v>0.28199000000000002</v>
      </c>
      <c r="AE50" s="36">
        <f t="shared" si="13"/>
        <v>-2.0070086014686802E-3</v>
      </c>
      <c r="AF50" s="31"/>
      <c r="AG50" s="10">
        <v>2</v>
      </c>
      <c r="AH50" s="3" t="s">
        <v>50</v>
      </c>
      <c r="AI50" s="6" t="s">
        <v>110</v>
      </c>
      <c r="AJ50" t="str">
        <f t="shared" si="4"/>
        <v>KLP 183-01</v>
      </c>
      <c r="AK50" s="31">
        <v>82.51</v>
      </c>
    </row>
    <row r="51" spans="1:37" ht="16" x14ac:dyDescent="0.2">
      <c r="A51" s="10">
        <v>5</v>
      </c>
      <c r="B51" s="10">
        <v>5</v>
      </c>
      <c r="C51" s="3" t="s">
        <v>50</v>
      </c>
      <c r="D51" s="25" t="s">
        <v>52</v>
      </c>
      <c r="F51" s="31">
        <v>68.94</v>
      </c>
      <c r="G51" s="31">
        <v>30.61</v>
      </c>
      <c r="H51" s="31"/>
      <c r="I51" s="31"/>
      <c r="J51" s="31"/>
      <c r="K51" s="31">
        <v>0.443</v>
      </c>
      <c r="M51" s="31"/>
      <c r="N51" s="31"/>
      <c r="O51" s="32">
        <f t="shared" si="10"/>
        <v>99.992999999999995</v>
      </c>
      <c r="P51" s="36">
        <f t="shared" si="11"/>
        <v>-2.1649348980190553E-15</v>
      </c>
      <c r="Q51" s="36"/>
      <c r="S51" s="3" t="s">
        <v>50</v>
      </c>
      <c r="T51" s="25" t="s">
        <v>57</v>
      </c>
      <c r="U51" s="10">
        <v>5</v>
      </c>
      <c r="V51" s="45" t="str">
        <f t="shared" si="12"/>
        <v>KLP 142-03</v>
      </c>
      <c r="W51" s="32">
        <v>88.36</v>
      </c>
      <c r="X51" s="32">
        <v>9.9499999999999993</v>
      </c>
      <c r="Y51" s="32">
        <v>1.331</v>
      </c>
      <c r="Z51" s="32">
        <v>0.35300000000000109</v>
      </c>
      <c r="AA51" s="32"/>
      <c r="AB51" s="36">
        <v>88.678359999999998</v>
      </c>
      <c r="AC51" s="36">
        <v>9.9858499999999992</v>
      </c>
      <c r="AD51" s="36">
        <v>1.3358000000000001</v>
      </c>
      <c r="AE51" s="36">
        <f t="shared" si="13"/>
        <v>0.36029877772747676</v>
      </c>
      <c r="AF51" s="31"/>
      <c r="AG51" s="10">
        <v>5</v>
      </c>
      <c r="AH51" s="3" t="s">
        <v>50</v>
      </c>
      <c r="AI51" s="25" t="s">
        <v>58</v>
      </c>
      <c r="AJ51" t="str">
        <f t="shared" si="4"/>
        <v>KLP 160-15(1)</v>
      </c>
      <c r="AK51" s="31">
        <v>80.569999999999993</v>
      </c>
    </row>
    <row r="52" spans="1:37" ht="16" x14ac:dyDescent="0.2">
      <c r="A52" s="10">
        <v>6</v>
      </c>
      <c r="B52" s="10">
        <v>5</v>
      </c>
      <c r="C52" s="3" t="s">
        <v>50</v>
      </c>
      <c r="D52" s="25" t="s">
        <v>53</v>
      </c>
      <c r="F52" s="31">
        <v>67.849999999999994</v>
      </c>
      <c r="G52" s="31">
        <v>32.15</v>
      </c>
      <c r="H52" s="31"/>
      <c r="I52" s="31"/>
      <c r="J52" s="31"/>
      <c r="K52" s="31"/>
      <c r="M52" s="31"/>
      <c r="N52" s="31"/>
      <c r="O52" s="32">
        <f t="shared" si="10"/>
        <v>100</v>
      </c>
      <c r="P52" s="36">
        <f t="shared" si="11"/>
        <v>7.1054273576010019E-15</v>
      </c>
      <c r="Q52" s="36"/>
      <c r="S52" s="3" t="s">
        <v>50</v>
      </c>
      <c r="T52" s="25" t="s">
        <v>69</v>
      </c>
      <c r="U52" s="10">
        <v>5</v>
      </c>
      <c r="V52" s="45" t="str">
        <f t="shared" si="12"/>
        <v>KLP 160-04</v>
      </c>
      <c r="W52" s="32">
        <v>75.66</v>
      </c>
      <c r="X52" s="32">
        <v>23.82</v>
      </c>
      <c r="Y52" s="32">
        <v>0.24</v>
      </c>
      <c r="Z52" s="32">
        <v>0.27599999999998404</v>
      </c>
      <c r="AA52" s="32"/>
      <c r="AB52" s="36">
        <v>75.872439999999997</v>
      </c>
      <c r="AC52" s="36">
        <v>23.886880000000001</v>
      </c>
      <c r="AD52" s="36">
        <v>0.24067</v>
      </c>
      <c r="AE52" s="36">
        <f t="shared" si="13"/>
        <v>0.28078244779275818</v>
      </c>
      <c r="AF52" s="31"/>
      <c r="AG52" s="10">
        <v>5</v>
      </c>
      <c r="AH52" s="3" t="s">
        <v>50</v>
      </c>
      <c r="AI52" s="25" t="s">
        <v>230</v>
      </c>
      <c r="AJ52" t="str">
        <f t="shared" si="4"/>
        <v>KLP 527-01</v>
      </c>
      <c r="AK52" s="31">
        <v>79.03</v>
      </c>
    </row>
    <row r="53" spans="1:37" ht="16" x14ac:dyDescent="0.2">
      <c r="A53" s="10">
        <v>7</v>
      </c>
      <c r="B53" s="10">
        <v>5</v>
      </c>
      <c r="C53" s="3" t="s">
        <v>50</v>
      </c>
      <c r="D53" s="25" t="s">
        <v>54</v>
      </c>
      <c r="F53" s="34">
        <v>74.8</v>
      </c>
      <c r="G53" s="34">
        <v>25.2</v>
      </c>
      <c r="H53" s="34"/>
      <c r="I53" s="34"/>
      <c r="J53" s="34"/>
      <c r="K53" s="34"/>
      <c r="M53" s="34"/>
      <c r="N53" s="34"/>
      <c r="O53" s="32">
        <f t="shared" si="10"/>
        <v>100</v>
      </c>
      <c r="P53" s="36">
        <f t="shared" si="11"/>
        <v>3.5527136788005009E-15</v>
      </c>
      <c r="Q53" s="36"/>
      <c r="S53" s="3" t="s">
        <v>50</v>
      </c>
      <c r="T53" s="25" t="s">
        <v>59</v>
      </c>
      <c r="U53" s="10">
        <v>5</v>
      </c>
      <c r="V53" s="45" t="str">
        <f t="shared" si="12"/>
        <v>KLP 160-05</v>
      </c>
      <c r="W53" s="32">
        <v>86.12</v>
      </c>
      <c r="X53" s="32">
        <v>13.22</v>
      </c>
      <c r="Y53" s="32">
        <v>0</v>
      </c>
      <c r="Z53" s="32">
        <v>0.65999999999999481</v>
      </c>
      <c r="AA53" s="37"/>
      <c r="AB53" s="36">
        <v>86.692170000000004</v>
      </c>
      <c r="AC53" s="36">
        <v>13.307829999999999</v>
      </c>
      <c r="AD53" s="36">
        <v>0</v>
      </c>
      <c r="AE53" s="36">
        <f t="shared" si="13"/>
        <v>0.66438690199721295</v>
      </c>
      <c r="AF53" s="31"/>
      <c r="AG53" s="10">
        <v>5</v>
      </c>
      <c r="AH53" s="3" t="s">
        <v>50</v>
      </c>
      <c r="AI53" s="25" t="s">
        <v>62</v>
      </c>
      <c r="AJ53" t="str">
        <f t="shared" si="4"/>
        <v>KLP 160-14</v>
      </c>
      <c r="AK53" s="31">
        <v>77.510000000000005</v>
      </c>
    </row>
    <row r="54" spans="1:37" ht="16" x14ac:dyDescent="0.2">
      <c r="A54" s="10">
        <v>8</v>
      </c>
      <c r="B54" s="10">
        <v>5</v>
      </c>
      <c r="C54" s="3" t="s">
        <v>50</v>
      </c>
      <c r="D54" s="25" t="s">
        <v>55</v>
      </c>
      <c r="F54" s="31">
        <v>61.35</v>
      </c>
      <c r="G54" s="31">
        <v>37.81</v>
      </c>
      <c r="H54" s="31"/>
      <c r="I54" s="31"/>
      <c r="J54" s="31">
        <v>0.39800000000000002</v>
      </c>
      <c r="K54" s="31">
        <v>0.443</v>
      </c>
      <c r="M54" s="31"/>
      <c r="N54" s="31"/>
      <c r="O54" s="32">
        <f t="shared" si="10"/>
        <v>100.00099999999999</v>
      </c>
      <c r="P54" s="36">
        <f t="shared" si="11"/>
        <v>0.39799999999998686</v>
      </c>
      <c r="Q54" s="36"/>
      <c r="S54" s="3" t="s">
        <v>50</v>
      </c>
      <c r="T54" s="25" t="s">
        <v>60</v>
      </c>
      <c r="U54" s="10">
        <v>5</v>
      </c>
      <c r="V54" s="45" t="str">
        <f t="shared" si="12"/>
        <v>KLP 160-09</v>
      </c>
      <c r="W54" s="38">
        <v>66.72</v>
      </c>
      <c r="X54" s="32">
        <v>32.909999999999997</v>
      </c>
      <c r="Y54" s="37">
        <v>0.373</v>
      </c>
      <c r="Z54" s="37">
        <v>4.6629367034256575E-15</v>
      </c>
      <c r="AA54" s="32"/>
      <c r="AB54" s="36">
        <v>66.718000000000004</v>
      </c>
      <c r="AC54" s="36">
        <v>32.909010000000002</v>
      </c>
      <c r="AD54" s="36">
        <v>0.37298999999999999</v>
      </c>
      <c r="AE54" s="36">
        <f t="shared" si="13"/>
        <v>-2.9976019184582417E-3</v>
      </c>
      <c r="AF54" s="31"/>
      <c r="AG54" s="10">
        <v>5</v>
      </c>
      <c r="AH54" s="3" t="s">
        <v>50</v>
      </c>
      <c r="AI54" s="25" t="s">
        <v>69</v>
      </c>
      <c r="AJ54" t="str">
        <f t="shared" si="4"/>
        <v>KLP 160-04</v>
      </c>
      <c r="AK54" s="31">
        <v>75.66</v>
      </c>
    </row>
    <row r="55" spans="1:37" ht="16" x14ac:dyDescent="0.2">
      <c r="A55" s="10">
        <v>9</v>
      </c>
      <c r="B55" s="10">
        <v>5</v>
      </c>
      <c r="C55" s="3" t="s">
        <v>50</v>
      </c>
      <c r="D55" s="25" t="s">
        <v>56</v>
      </c>
      <c r="F55" s="31">
        <v>62.78</v>
      </c>
      <c r="G55" s="31">
        <v>36.94</v>
      </c>
      <c r="H55" s="31"/>
      <c r="I55" s="31"/>
      <c r="J55" s="31"/>
      <c r="K55" s="31">
        <v>0.28199999999999997</v>
      </c>
      <c r="M55" s="31"/>
      <c r="N55" s="31"/>
      <c r="O55" s="32">
        <f t="shared" si="10"/>
        <v>100.002</v>
      </c>
      <c r="P55" s="36">
        <f t="shared" si="11"/>
        <v>-3.4972025275692431E-15</v>
      </c>
      <c r="Q55" s="36"/>
      <c r="S55" s="3" t="s">
        <v>50</v>
      </c>
      <c r="T55" s="25" t="s">
        <v>61</v>
      </c>
      <c r="U55" s="10">
        <v>5</v>
      </c>
      <c r="V55" s="45" t="str">
        <f t="shared" si="12"/>
        <v>KLP 160-13</v>
      </c>
      <c r="W55" s="32">
        <v>74.84</v>
      </c>
      <c r="X55" s="32">
        <v>23.46</v>
      </c>
      <c r="Y55" s="32">
        <v>1.028</v>
      </c>
      <c r="Z55" s="32">
        <v>0.67600000000001481</v>
      </c>
      <c r="AA55" s="32"/>
      <c r="AB55" s="36">
        <v>75.346329999999995</v>
      </c>
      <c r="AC55" s="36">
        <v>23.61872</v>
      </c>
      <c r="AD55" s="36">
        <v>1.03495</v>
      </c>
      <c r="AE55" s="36">
        <f t="shared" si="13"/>
        <v>0.67654997327631117</v>
      </c>
      <c r="AF55" s="34"/>
      <c r="AG55" s="10">
        <v>5</v>
      </c>
      <c r="AH55" s="3" t="s">
        <v>50</v>
      </c>
      <c r="AI55" s="25" t="s">
        <v>63</v>
      </c>
      <c r="AJ55" t="str">
        <f t="shared" si="4"/>
        <v>KLP 160-15(2)</v>
      </c>
      <c r="AK55" s="34">
        <v>74.849999999999994</v>
      </c>
    </row>
    <row r="56" spans="1:37" ht="16" x14ac:dyDescent="0.2">
      <c r="A56" s="10">
        <v>10</v>
      </c>
      <c r="B56" s="10">
        <v>5</v>
      </c>
      <c r="C56" s="3" t="s">
        <v>50</v>
      </c>
      <c r="D56" s="25" t="s">
        <v>57</v>
      </c>
      <c r="F56" s="31">
        <v>88.36</v>
      </c>
      <c r="G56" s="31">
        <v>9.9499999999999993</v>
      </c>
      <c r="H56" s="31"/>
      <c r="I56" s="31"/>
      <c r="J56" s="31">
        <v>0.35299999999999998</v>
      </c>
      <c r="K56" s="31">
        <v>1.331</v>
      </c>
      <c r="M56" s="31"/>
      <c r="N56" s="31"/>
      <c r="O56" s="32">
        <f t="shared" si="10"/>
        <v>99.994</v>
      </c>
      <c r="P56" s="36">
        <f t="shared" si="11"/>
        <v>0.35300000000000109</v>
      </c>
      <c r="Q56" s="36"/>
      <c r="S56" s="3" t="s">
        <v>50</v>
      </c>
      <c r="T56" s="25" t="s">
        <v>62</v>
      </c>
      <c r="U56" s="10">
        <v>5</v>
      </c>
      <c r="V56" s="45" t="str">
        <f t="shared" si="12"/>
        <v>KLP 160-14</v>
      </c>
      <c r="W56" s="32">
        <v>77.510000000000005</v>
      </c>
      <c r="X56" s="32">
        <v>22.18</v>
      </c>
      <c r="Y56" s="32">
        <v>0</v>
      </c>
      <c r="Z56" s="32">
        <v>0.31799999999999073</v>
      </c>
      <c r="AA56" s="32"/>
      <c r="AB56" s="36">
        <v>77.75103</v>
      </c>
      <c r="AC56" s="36">
        <v>22.24897</v>
      </c>
      <c r="AD56" s="36">
        <v>0</v>
      </c>
      <c r="AE56" s="36">
        <f t="shared" si="13"/>
        <v>0.31096632692555148</v>
      </c>
      <c r="AF56" s="31"/>
      <c r="AG56" s="10">
        <v>5</v>
      </c>
      <c r="AH56" s="3" t="s">
        <v>50</v>
      </c>
      <c r="AI56" s="25" t="s">
        <v>61</v>
      </c>
      <c r="AJ56" t="str">
        <f t="shared" si="4"/>
        <v>KLP 160-13</v>
      </c>
      <c r="AK56" s="31">
        <v>74.84</v>
      </c>
    </row>
    <row r="57" spans="1:37" ht="16" x14ac:dyDescent="0.2">
      <c r="A57" s="10">
        <v>11</v>
      </c>
      <c r="B57" s="10">
        <v>5</v>
      </c>
      <c r="C57" s="3" t="s">
        <v>50</v>
      </c>
      <c r="D57" s="25" t="s">
        <v>69</v>
      </c>
      <c r="F57" s="31">
        <v>75.66</v>
      </c>
      <c r="G57" s="31">
        <v>23.82</v>
      </c>
      <c r="H57" s="31"/>
      <c r="I57" s="35"/>
      <c r="J57" s="31">
        <v>0.27600000000000002</v>
      </c>
      <c r="K57" s="31">
        <v>0.24</v>
      </c>
      <c r="M57" s="31"/>
      <c r="N57" s="31"/>
      <c r="O57" s="32">
        <f t="shared" si="10"/>
        <v>99.995999999999981</v>
      </c>
      <c r="P57" s="36">
        <f t="shared" si="11"/>
        <v>0.27599999999998404</v>
      </c>
      <c r="Q57" s="36"/>
      <c r="S57" s="3" t="s">
        <v>50</v>
      </c>
      <c r="T57" s="25" t="s">
        <v>58</v>
      </c>
      <c r="U57" s="10">
        <v>5</v>
      </c>
      <c r="V57" s="45" t="str">
        <f t="shared" si="12"/>
        <v>KLP 160-15(1)</v>
      </c>
      <c r="W57" s="32">
        <v>80.569999999999993</v>
      </c>
      <c r="X57" s="32">
        <v>19.309999999999999</v>
      </c>
      <c r="Y57" s="32">
        <v>0</v>
      </c>
      <c r="Z57" s="32">
        <v>0.11700000000000799</v>
      </c>
      <c r="AA57" s="32"/>
      <c r="AB57" s="36">
        <v>80.666799999999995</v>
      </c>
      <c r="AC57" s="36">
        <v>19.333200000000001</v>
      </c>
      <c r="AD57" s="36">
        <v>0</v>
      </c>
      <c r="AE57" s="36">
        <f t="shared" si="13"/>
        <v>0.12014397418394164</v>
      </c>
      <c r="AF57" s="34"/>
      <c r="AG57" s="10">
        <v>5</v>
      </c>
      <c r="AH57" s="3" t="s">
        <v>50</v>
      </c>
      <c r="AI57" s="25" t="s">
        <v>54</v>
      </c>
      <c r="AJ57" t="str">
        <f t="shared" si="4"/>
        <v>KLP 089-03</v>
      </c>
      <c r="AK57" s="34">
        <v>74.8</v>
      </c>
    </row>
    <row r="58" spans="1:37" ht="16" x14ac:dyDescent="0.2">
      <c r="A58" s="10">
        <v>12</v>
      </c>
      <c r="B58" s="10">
        <v>5</v>
      </c>
      <c r="C58" s="3" t="s">
        <v>50</v>
      </c>
      <c r="D58" s="25" t="s">
        <v>59</v>
      </c>
      <c r="F58" s="31">
        <v>86.12</v>
      </c>
      <c r="G58" s="31">
        <v>13.22</v>
      </c>
      <c r="H58" s="31"/>
      <c r="I58" s="34"/>
      <c r="J58" s="31">
        <v>0.66</v>
      </c>
      <c r="K58" s="31"/>
      <c r="M58" s="31"/>
      <c r="N58" s="31"/>
      <c r="O58" s="32">
        <f t="shared" si="10"/>
        <v>100</v>
      </c>
      <c r="P58" s="36">
        <f t="shared" si="11"/>
        <v>0.65999999999999481</v>
      </c>
      <c r="Q58" s="36"/>
      <c r="S58" s="3" t="s">
        <v>50</v>
      </c>
      <c r="T58" s="25" t="s">
        <v>63</v>
      </c>
      <c r="U58" s="10">
        <v>5</v>
      </c>
      <c r="V58" s="45" t="str">
        <f t="shared" si="12"/>
        <v>KLP 160-15(2)</v>
      </c>
      <c r="W58" s="37">
        <v>74.849999999999994</v>
      </c>
      <c r="X58" s="37">
        <v>23.89</v>
      </c>
      <c r="Y58" s="37">
        <v>1.01</v>
      </c>
      <c r="Z58" s="37">
        <v>0.25000000000000511</v>
      </c>
      <c r="AA58" s="32"/>
      <c r="AB58" s="36">
        <v>75.037589999999994</v>
      </c>
      <c r="AC58" s="36">
        <v>23.949870000000001</v>
      </c>
      <c r="AD58" s="36">
        <v>1.0125299999999999</v>
      </c>
      <c r="AE58" s="36">
        <f t="shared" si="13"/>
        <v>0.2506212424849702</v>
      </c>
      <c r="AF58" s="31"/>
      <c r="AG58" s="10">
        <v>5</v>
      </c>
      <c r="AH58" s="3" t="s">
        <v>50</v>
      </c>
      <c r="AI58" s="25" t="s">
        <v>67</v>
      </c>
      <c r="AJ58" t="str">
        <f t="shared" si="4"/>
        <v>KLP 666-04</v>
      </c>
      <c r="AK58" s="31">
        <v>73.5</v>
      </c>
    </row>
    <row r="59" spans="1:37" ht="16" x14ac:dyDescent="0.2">
      <c r="A59" s="10">
        <v>13</v>
      </c>
      <c r="B59" s="10">
        <v>5</v>
      </c>
      <c r="C59" s="3" t="s">
        <v>50</v>
      </c>
      <c r="D59" s="25" t="s">
        <v>60</v>
      </c>
      <c r="F59" s="31">
        <v>66.72</v>
      </c>
      <c r="G59" s="31">
        <v>32.909999999999997</v>
      </c>
      <c r="H59" s="31"/>
      <c r="I59" s="31"/>
      <c r="J59" s="31"/>
      <c r="K59" s="34">
        <v>0.373</v>
      </c>
      <c r="M59" s="31"/>
      <c r="N59" s="31"/>
      <c r="O59" s="32">
        <f t="shared" si="10"/>
        <v>100.003</v>
      </c>
      <c r="P59" s="36">
        <f t="shared" si="11"/>
        <v>4.6629367034256575E-15</v>
      </c>
      <c r="Q59" s="36"/>
      <c r="S59" s="3" t="s">
        <v>50</v>
      </c>
      <c r="T59" s="6" t="s">
        <v>110</v>
      </c>
      <c r="U59" s="10">
        <v>2</v>
      </c>
      <c r="V59" s="45" t="str">
        <f t="shared" si="12"/>
        <v>KLP 183-01</v>
      </c>
      <c r="W59" s="32">
        <v>82.51</v>
      </c>
      <c r="X59" s="32">
        <v>16.829999999999998</v>
      </c>
      <c r="Y59" s="32">
        <v>0.65800000000000003</v>
      </c>
      <c r="Z59" s="32">
        <v>1.2212453270876722E-15</v>
      </c>
      <c r="AA59" s="37"/>
      <c r="AB59" s="36">
        <v>82.511650000000003</v>
      </c>
      <c r="AC59" s="36">
        <v>16.83034</v>
      </c>
      <c r="AD59" s="36">
        <v>0.65800999999999998</v>
      </c>
      <c r="AE59" s="36">
        <f t="shared" si="13"/>
        <v>1.9997576051362632E-3</v>
      </c>
      <c r="AF59" s="31"/>
      <c r="AG59" s="10">
        <v>5</v>
      </c>
      <c r="AH59" s="3" t="s">
        <v>50</v>
      </c>
      <c r="AI59" s="25" t="s">
        <v>64</v>
      </c>
      <c r="AJ59" t="str">
        <f t="shared" si="4"/>
        <v>KLP 666-01</v>
      </c>
      <c r="AK59" s="31">
        <v>71.510000000000005</v>
      </c>
    </row>
    <row r="60" spans="1:37" ht="16" x14ac:dyDescent="0.2">
      <c r="A60" s="10">
        <v>14</v>
      </c>
      <c r="B60" s="10">
        <v>5</v>
      </c>
      <c r="C60" s="3" t="s">
        <v>50</v>
      </c>
      <c r="D60" s="25" t="s">
        <v>61</v>
      </c>
      <c r="F60" s="31">
        <v>74.84</v>
      </c>
      <c r="G60" s="31">
        <v>23.46</v>
      </c>
      <c r="H60" s="31"/>
      <c r="I60" s="31"/>
      <c r="J60" s="31">
        <v>0.67600000000000005</v>
      </c>
      <c r="K60" s="31">
        <v>1.028</v>
      </c>
      <c r="M60" s="31"/>
      <c r="N60" s="31"/>
      <c r="O60" s="32">
        <f t="shared" si="10"/>
        <v>100.00400000000002</v>
      </c>
      <c r="P60" s="36">
        <f t="shared" si="11"/>
        <v>0.67600000000001481</v>
      </c>
      <c r="Q60" s="36"/>
      <c r="S60" s="3" t="s">
        <v>50</v>
      </c>
      <c r="T60" s="25" t="s">
        <v>51</v>
      </c>
      <c r="U60" s="10">
        <v>5</v>
      </c>
      <c r="V60" s="45" t="str">
        <f t="shared" si="12"/>
        <v>KLP 210-02</v>
      </c>
      <c r="W60" s="38">
        <v>64.2</v>
      </c>
      <c r="X60" s="32">
        <v>35.51</v>
      </c>
      <c r="Y60" s="32">
        <v>0.29699999999999999</v>
      </c>
      <c r="Z60" s="32">
        <v>4.163336342344337E-15</v>
      </c>
      <c r="AA60" s="32"/>
      <c r="AB60" s="36">
        <v>64.195509999999999</v>
      </c>
      <c r="AC60" s="36">
        <v>35.507510000000003</v>
      </c>
      <c r="AD60" s="36">
        <v>0.29698000000000002</v>
      </c>
      <c r="AE60" s="36">
        <f t="shared" si="13"/>
        <v>-6.9937694704113734E-3</v>
      </c>
      <c r="AF60" s="31"/>
      <c r="AG60" s="10">
        <v>5</v>
      </c>
      <c r="AH60" s="3" t="s">
        <v>50</v>
      </c>
      <c r="AI60" s="25" t="s">
        <v>13</v>
      </c>
      <c r="AJ60" t="str">
        <f t="shared" si="4"/>
        <v>KLP 237-01</v>
      </c>
      <c r="AK60" s="31">
        <v>70.37</v>
      </c>
    </row>
    <row r="61" spans="1:37" ht="16" x14ac:dyDescent="0.2">
      <c r="A61" s="10">
        <v>15</v>
      </c>
      <c r="B61" s="10">
        <v>5</v>
      </c>
      <c r="C61" s="3" t="s">
        <v>50</v>
      </c>
      <c r="D61" s="25" t="s">
        <v>62</v>
      </c>
      <c r="F61" s="31">
        <v>77.510000000000005</v>
      </c>
      <c r="G61" s="31">
        <v>22.18</v>
      </c>
      <c r="H61" s="31"/>
      <c r="I61" s="31"/>
      <c r="J61" s="31">
        <v>0.318</v>
      </c>
      <c r="K61" s="31"/>
      <c r="M61" s="31"/>
      <c r="N61" s="31"/>
      <c r="O61" s="32">
        <f t="shared" si="10"/>
        <v>100.008</v>
      </c>
      <c r="P61" s="36">
        <f t="shared" si="11"/>
        <v>0.31799999999999073</v>
      </c>
      <c r="Q61" s="36"/>
      <c r="S61" s="3" t="s">
        <v>50</v>
      </c>
      <c r="T61" s="25" t="s">
        <v>13</v>
      </c>
      <c r="U61" s="10">
        <v>5</v>
      </c>
      <c r="V61" s="45" t="str">
        <f t="shared" si="12"/>
        <v>KLP 237-01</v>
      </c>
      <c r="W61" s="32">
        <v>70.37</v>
      </c>
      <c r="X61" s="32">
        <v>18.100000000000001</v>
      </c>
      <c r="Y61" s="32">
        <v>11.33</v>
      </c>
      <c r="Z61" s="32">
        <v>0.19999999999999396</v>
      </c>
      <c r="AA61" s="32"/>
      <c r="AB61" s="36">
        <v>70.511020000000002</v>
      </c>
      <c r="AC61" s="36">
        <v>18.13627</v>
      </c>
      <c r="AD61" s="36">
        <v>11.35271</v>
      </c>
      <c r="AE61" s="36">
        <f t="shared" si="13"/>
        <v>0.20039789683103235</v>
      </c>
      <c r="AF61" s="31"/>
      <c r="AG61" s="10">
        <v>5</v>
      </c>
      <c r="AH61" s="3" t="s">
        <v>50</v>
      </c>
      <c r="AI61" s="25" t="s">
        <v>52</v>
      </c>
      <c r="AJ61" t="str">
        <f t="shared" si="4"/>
        <v>KLP 089-01</v>
      </c>
      <c r="AK61" s="31">
        <v>68.94</v>
      </c>
    </row>
    <row r="62" spans="1:37" ht="16" x14ac:dyDescent="0.2">
      <c r="A62" s="10">
        <v>16</v>
      </c>
      <c r="B62" s="10">
        <v>5</v>
      </c>
      <c r="C62" s="3" t="s">
        <v>50</v>
      </c>
      <c r="D62" s="25" t="s">
        <v>58</v>
      </c>
      <c r="E62" t="s">
        <v>130</v>
      </c>
      <c r="F62" s="31">
        <v>80.569999999999993</v>
      </c>
      <c r="G62" s="31">
        <v>19.309999999999999</v>
      </c>
      <c r="H62" s="31"/>
      <c r="I62" s="31"/>
      <c r="J62" s="31"/>
      <c r="K62" s="31"/>
      <c r="M62" s="31"/>
      <c r="N62" s="31">
        <v>0.11700000000000001</v>
      </c>
      <c r="O62" s="32">
        <f t="shared" si="10"/>
        <v>99.997</v>
      </c>
      <c r="P62" s="36">
        <f t="shared" si="11"/>
        <v>0.11700000000000799</v>
      </c>
      <c r="Q62" s="36"/>
      <c r="S62" s="3" t="s">
        <v>50</v>
      </c>
      <c r="T62" s="25" t="s">
        <v>230</v>
      </c>
      <c r="U62" s="10">
        <v>5</v>
      </c>
      <c r="V62" s="45" t="str">
        <f t="shared" si="12"/>
        <v>KLP 527-01</v>
      </c>
      <c r="W62" s="32">
        <v>79.03</v>
      </c>
      <c r="X62" s="32">
        <v>20.97</v>
      </c>
      <c r="Y62" s="32">
        <v>0</v>
      </c>
      <c r="Z62" s="32">
        <v>0</v>
      </c>
      <c r="AA62" s="32"/>
      <c r="AB62" s="36">
        <v>79.03</v>
      </c>
      <c r="AC62" s="36">
        <v>20.97</v>
      </c>
      <c r="AD62" s="36">
        <v>0</v>
      </c>
      <c r="AE62" s="36">
        <f t="shared" si="13"/>
        <v>0</v>
      </c>
      <c r="AF62" s="31"/>
      <c r="AG62" s="10">
        <v>5</v>
      </c>
      <c r="AH62" s="3" t="s">
        <v>50</v>
      </c>
      <c r="AI62" s="25" t="s">
        <v>68</v>
      </c>
      <c r="AJ62" t="str">
        <f t="shared" si="4"/>
        <v>KLP 666-07</v>
      </c>
      <c r="AK62" s="31">
        <v>68.61</v>
      </c>
    </row>
    <row r="63" spans="1:37" ht="16" x14ac:dyDescent="0.2">
      <c r="A63" s="10">
        <v>17</v>
      </c>
      <c r="B63" s="10">
        <v>5</v>
      </c>
      <c r="C63" s="3" t="s">
        <v>50</v>
      </c>
      <c r="D63" s="25" t="s">
        <v>63</v>
      </c>
      <c r="E63" t="s">
        <v>131</v>
      </c>
      <c r="F63" s="34">
        <v>74.849999999999994</v>
      </c>
      <c r="G63" s="34">
        <v>23.89</v>
      </c>
      <c r="H63" s="34"/>
      <c r="I63" s="34"/>
      <c r="J63" s="34">
        <v>0.25</v>
      </c>
      <c r="K63" s="34">
        <v>1.01</v>
      </c>
      <c r="M63" s="34"/>
      <c r="N63" s="34"/>
      <c r="O63" s="32">
        <f t="shared" si="10"/>
        <v>100</v>
      </c>
      <c r="P63" s="36">
        <f t="shared" si="11"/>
        <v>0.25000000000000511</v>
      </c>
      <c r="Q63" s="36"/>
      <c r="S63" s="3" t="s">
        <v>50</v>
      </c>
      <c r="T63" s="6">
        <v>617</v>
      </c>
      <c r="U63" s="10">
        <v>2</v>
      </c>
      <c r="V63" s="45" t="str">
        <f t="shared" si="12"/>
        <v>KLP 617</v>
      </c>
      <c r="W63" s="38">
        <v>38.51</v>
      </c>
      <c r="X63" s="32">
        <v>59.43</v>
      </c>
      <c r="Y63" s="32">
        <v>1.4450000000000001</v>
      </c>
      <c r="Z63" s="32">
        <v>0.60999999999999255</v>
      </c>
      <c r="AA63" s="37"/>
      <c r="AB63" s="36">
        <v>38.7483</v>
      </c>
      <c r="AC63" s="36">
        <v>59.797759999999997</v>
      </c>
      <c r="AD63" s="36">
        <v>1.45394</v>
      </c>
      <c r="AE63" s="36">
        <f t="shared" si="13"/>
        <v>0.61880031160738092</v>
      </c>
      <c r="AF63" s="31"/>
      <c r="AG63" s="10">
        <v>5</v>
      </c>
      <c r="AH63" s="3" t="s">
        <v>50</v>
      </c>
      <c r="AI63" s="25" t="s">
        <v>53</v>
      </c>
      <c r="AJ63" t="str">
        <f t="shared" si="4"/>
        <v>KLP 089-02</v>
      </c>
      <c r="AK63" s="31">
        <v>67.849999999999994</v>
      </c>
    </row>
    <row r="64" spans="1:37" ht="16" x14ac:dyDescent="0.2">
      <c r="A64" s="10">
        <v>18</v>
      </c>
      <c r="B64" s="10">
        <v>5</v>
      </c>
      <c r="C64" s="3" t="s">
        <v>50</v>
      </c>
      <c r="D64" s="25" t="s">
        <v>51</v>
      </c>
      <c r="F64" s="31">
        <v>64.2</v>
      </c>
      <c r="G64" s="31">
        <v>35.51</v>
      </c>
      <c r="H64" s="31"/>
      <c r="I64" s="31"/>
      <c r="J64" s="31"/>
      <c r="K64" s="31">
        <v>0.29699999999999999</v>
      </c>
      <c r="M64" s="31"/>
      <c r="N64" s="31"/>
      <c r="O64" s="32">
        <f t="shared" si="10"/>
        <v>100.00700000000001</v>
      </c>
      <c r="P64" s="36">
        <f t="shared" si="11"/>
        <v>4.163336342344337E-15</v>
      </c>
      <c r="Q64" s="36"/>
      <c r="S64" s="3" t="s">
        <v>50</v>
      </c>
      <c r="T64" s="6" t="s">
        <v>459</v>
      </c>
      <c r="U64" s="10">
        <v>2</v>
      </c>
      <c r="V64" s="45" t="str">
        <f t="shared" si="12"/>
        <v>KLP 628-P1</v>
      </c>
      <c r="W64" s="38">
        <v>50.7</v>
      </c>
      <c r="X64" s="32">
        <v>48.73</v>
      </c>
      <c r="Y64" s="32">
        <v>0.56599999999999995</v>
      </c>
      <c r="Z64" s="32">
        <v>9.6589403142388619E-15</v>
      </c>
      <c r="AA64" s="32"/>
      <c r="AB64" s="36">
        <v>50.702030000000001</v>
      </c>
      <c r="AC64" s="36">
        <v>48.731949999999998</v>
      </c>
      <c r="AD64" s="36">
        <v>0.56601999999999997</v>
      </c>
      <c r="AE64" s="36">
        <f t="shared" si="13"/>
        <v>4.0039447731711154E-3</v>
      </c>
      <c r="AF64" s="31"/>
      <c r="AG64" s="10">
        <v>5</v>
      </c>
      <c r="AH64" s="3" t="s">
        <v>50</v>
      </c>
      <c r="AI64" s="25" t="s">
        <v>60</v>
      </c>
      <c r="AJ64" t="str">
        <f t="shared" si="4"/>
        <v>KLP 160-09</v>
      </c>
      <c r="AK64" s="31">
        <v>66.72</v>
      </c>
    </row>
    <row r="65" spans="1:37" ht="16" x14ac:dyDescent="0.2">
      <c r="A65" s="10">
        <v>19</v>
      </c>
      <c r="B65" s="10">
        <v>5</v>
      </c>
      <c r="C65" s="3" t="s">
        <v>50</v>
      </c>
      <c r="D65" s="25" t="s">
        <v>13</v>
      </c>
      <c r="F65" s="31">
        <v>70.37</v>
      </c>
      <c r="G65" s="31">
        <v>18.100000000000001</v>
      </c>
      <c r="H65" s="31"/>
      <c r="I65" s="31"/>
      <c r="J65" s="31">
        <v>0.2</v>
      </c>
      <c r="K65" s="31">
        <v>11.33</v>
      </c>
      <c r="M65" s="31"/>
      <c r="N65" s="31"/>
      <c r="O65" s="32">
        <f t="shared" si="10"/>
        <v>100</v>
      </c>
      <c r="P65" s="36">
        <f t="shared" si="11"/>
        <v>0.19999999999999396</v>
      </c>
      <c r="Q65" s="36"/>
      <c r="S65" s="3" t="s">
        <v>50</v>
      </c>
      <c r="T65" s="6" t="s">
        <v>460</v>
      </c>
      <c r="U65" s="10">
        <v>2</v>
      </c>
      <c r="V65" s="45" t="str">
        <f t="shared" si="12"/>
        <v>KLP 628-P2</v>
      </c>
      <c r="W65" s="38">
        <v>49.18</v>
      </c>
      <c r="X65" s="32">
        <v>49.6</v>
      </c>
      <c r="Y65" s="32">
        <v>0.70299999999999996</v>
      </c>
      <c r="Z65" s="32">
        <v>0.51300000000000823</v>
      </c>
      <c r="AA65" s="32"/>
      <c r="AB65" s="36">
        <v>49.435580000000002</v>
      </c>
      <c r="AC65" s="36">
        <v>49.857759999999999</v>
      </c>
      <c r="AD65" s="36">
        <v>0.70665</v>
      </c>
      <c r="AE65" s="36">
        <f t="shared" si="13"/>
        <v>0.51968279788532312</v>
      </c>
      <c r="AF65" s="31"/>
      <c r="AG65" s="10">
        <v>5</v>
      </c>
      <c r="AH65" s="3" t="s">
        <v>50</v>
      </c>
      <c r="AI65" s="25" t="s">
        <v>51</v>
      </c>
      <c r="AJ65" t="str">
        <f t="shared" si="4"/>
        <v>KLP 210-02</v>
      </c>
      <c r="AK65" s="31">
        <v>64.2</v>
      </c>
    </row>
    <row r="66" spans="1:37" ht="16" x14ac:dyDescent="0.2">
      <c r="A66" s="10">
        <v>20</v>
      </c>
      <c r="B66" s="10">
        <v>5</v>
      </c>
      <c r="C66" s="3" t="s">
        <v>50</v>
      </c>
      <c r="D66" s="25" t="s">
        <v>230</v>
      </c>
      <c r="F66" s="31">
        <v>79.03</v>
      </c>
      <c r="G66" s="31">
        <v>20.97</v>
      </c>
      <c r="H66" s="31"/>
      <c r="I66" s="31"/>
      <c r="J66" s="31"/>
      <c r="K66" s="31"/>
      <c r="M66" s="31"/>
      <c r="N66" s="31"/>
      <c r="O66" s="32">
        <f t="shared" si="10"/>
        <v>100</v>
      </c>
      <c r="P66" s="36">
        <f t="shared" si="11"/>
        <v>0</v>
      </c>
      <c r="Q66" s="36"/>
      <c r="S66" s="3" t="s">
        <v>50</v>
      </c>
      <c r="T66" s="6" t="s">
        <v>112</v>
      </c>
      <c r="U66" s="10">
        <v>2</v>
      </c>
      <c r="V66" s="45" t="str">
        <f t="shared" si="12"/>
        <v>KLP 638-01</v>
      </c>
      <c r="W66" s="32">
        <v>91.73</v>
      </c>
      <c r="X66" s="32">
        <v>8.09</v>
      </c>
      <c r="Y66" s="32">
        <v>0</v>
      </c>
      <c r="Z66" s="32">
        <v>0.17700000000001026</v>
      </c>
      <c r="AA66" s="32"/>
      <c r="AB66" s="36">
        <v>91.895409999999998</v>
      </c>
      <c r="AC66" s="36">
        <v>8.10459</v>
      </c>
      <c r="AD66" s="36">
        <v>0</v>
      </c>
      <c r="AE66" s="36">
        <f t="shared" si="13"/>
        <v>0.18032268614411237</v>
      </c>
      <c r="AF66" s="31"/>
      <c r="AG66" s="10">
        <v>5</v>
      </c>
      <c r="AH66" s="3" t="s">
        <v>50</v>
      </c>
      <c r="AI66" s="25" t="s">
        <v>56</v>
      </c>
      <c r="AJ66" t="str">
        <f t="shared" si="4"/>
        <v>KLP 142-01</v>
      </c>
      <c r="AK66" s="31">
        <v>62.78</v>
      </c>
    </row>
    <row r="67" spans="1:37" ht="16" x14ac:dyDescent="0.2">
      <c r="A67" s="10">
        <v>21</v>
      </c>
      <c r="B67" s="10">
        <v>5</v>
      </c>
      <c r="C67" s="3" t="s">
        <v>50</v>
      </c>
      <c r="D67" s="25" t="s">
        <v>64</v>
      </c>
      <c r="F67" s="31">
        <v>71.510000000000005</v>
      </c>
      <c r="G67" s="31">
        <v>28.49</v>
      </c>
      <c r="H67" s="31"/>
      <c r="I67" s="35"/>
      <c r="J67" s="31"/>
      <c r="K67" s="31"/>
      <c r="M67" s="31"/>
      <c r="N67" s="31"/>
      <c r="O67" s="32">
        <f t="shared" si="10"/>
        <v>100</v>
      </c>
      <c r="P67" s="36">
        <f t="shared" si="11"/>
        <v>-3.5527136788005009E-15</v>
      </c>
      <c r="Q67" s="36"/>
      <c r="S67" s="3" t="s">
        <v>50</v>
      </c>
      <c r="T67" s="25" t="s">
        <v>64</v>
      </c>
      <c r="U67" s="10">
        <v>5</v>
      </c>
      <c r="V67" s="45" t="str">
        <f t="shared" si="12"/>
        <v>KLP 666-01</v>
      </c>
      <c r="W67" s="32">
        <v>71.510000000000005</v>
      </c>
      <c r="X67" s="32">
        <v>28.49</v>
      </c>
      <c r="Y67" s="32">
        <v>0</v>
      </c>
      <c r="Z67" s="32">
        <v>-3.5527136788005009E-15</v>
      </c>
      <c r="AA67" s="32"/>
      <c r="AB67" s="36">
        <v>71.510000000000005</v>
      </c>
      <c r="AC67" s="36">
        <v>28.49</v>
      </c>
      <c r="AD67" s="36">
        <v>0</v>
      </c>
      <c r="AE67" s="36">
        <f t="shared" si="13"/>
        <v>0</v>
      </c>
      <c r="AF67" s="31"/>
      <c r="AG67" s="10">
        <v>5</v>
      </c>
      <c r="AH67" s="3" t="s">
        <v>50</v>
      </c>
      <c r="AI67" s="25" t="s">
        <v>55</v>
      </c>
      <c r="AJ67" t="str">
        <f t="shared" si="4"/>
        <v>KLP 089-04</v>
      </c>
      <c r="AK67" s="31">
        <v>61.35</v>
      </c>
    </row>
    <row r="68" spans="1:37" ht="16" x14ac:dyDescent="0.2">
      <c r="A68" s="10">
        <v>22</v>
      </c>
      <c r="B68" s="10">
        <v>5</v>
      </c>
      <c r="C68" s="3" t="s">
        <v>50</v>
      </c>
      <c r="D68" s="25" t="s">
        <v>65</v>
      </c>
      <c r="F68" s="31">
        <v>57.96</v>
      </c>
      <c r="G68" s="31">
        <v>40.96</v>
      </c>
      <c r="H68" s="31"/>
      <c r="I68" s="34"/>
      <c r="J68" s="31">
        <v>0.221</v>
      </c>
      <c r="K68" s="31">
        <v>0.86299999999999999</v>
      </c>
      <c r="M68" s="31"/>
      <c r="N68" s="31"/>
      <c r="O68" s="32">
        <f t="shared" si="10"/>
        <v>100.004</v>
      </c>
      <c r="P68" s="36">
        <f t="shared" si="11"/>
        <v>0.22100000000000319</v>
      </c>
      <c r="Q68" s="36"/>
      <c r="S68" s="3" t="s">
        <v>50</v>
      </c>
      <c r="T68" s="25" t="s">
        <v>65</v>
      </c>
      <c r="U68" s="10">
        <v>5</v>
      </c>
      <c r="V68" s="45" t="str">
        <f t="shared" si="12"/>
        <v>KLP 666-02</v>
      </c>
      <c r="W68" s="38">
        <v>57.96</v>
      </c>
      <c r="X68" s="32">
        <v>40.96</v>
      </c>
      <c r="Y68" s="32">
        <v>0.86299999999999999</v>
      </c>
      <c r="Z68" s="32">
        <v>0.22100000000000319</v>
      </c>
      <c r="AA68" s="32"/>
      <c r="AB68" s="36">
        <v>58.08605</v>
      </c>
      <c r="AC68" s="36">
        <v>41.049079999999996</v>
      </c>
      <c r="AD68" s="36">
        <v>0.86487999999999998</v>
      </c>
      <c r="AE68" s="36">
        <f t="shared" si="13"/>
        <v>0.21747757073843915</v>
      </c>
      <c r="AF68" s="31"/>
      <c r="AG68" s="10">
        <v>5</v>
      </c>
      <c r="AH68" s="3" t="s">
        <v>50</v>
      </c>
      <c r="AI68" s="25" t="s">
        <v>65</v>
      </c>
      <c r="AJ68" t="str">
        <f t="shared" si="4"/>
        <v>KLP 666-02</v>
      </c>
      <c r="AK68" s="31">
        <v>57.96</v>
      </c>
    </row>
    <row r="69" spans="1:37" ht="16" x14ac:dyDescent="0.2">
      <c r="A69" s="10">
        <v>23</v>
      </c>
      <c r="B69" s="10">
        <v>5</v>
      </c>
      <c r="C69" s="3" t="s">
        <v>50</v>
      </c>
      <c r="D69" s="25" t="s">
        <v>66</v>
      </c>
      <c r="F69" s="31">
        <v>85.36</v>
      </c>
      <c r="G69" s="31">
        <v>14.29</v>
      </c>
      <c r="H69" s="31"/>
      <c r="I69" s="31"/>
      <c r="J69" s="31">
        <v>0.34799999999999998</v>
      </c>
      <c r="K69" s="34"/>
      <c r="M69" s="31"/>
      <c r="N69" s="31"/>
      <c r="O69" s="32">
        <f t="shared" si="10"/>
        <v>99.998000000000005</v>
      </c>
      <c r="P69" s="36">
        <f t="shared" si="11"/>
        <v>0.34800000000000608</v>
      </c>
      <c r="Q69" s="36"/>
      <c r="S69" s="3" t="s">
        <v>50</v>
      </c>
      <c r="T69" s="25" t="s">
        <v>66</v>
      </c>
      <c r="U69" s="10">
        <v>5</v>
      </c>
      <c r="V69" s="45" t="str">
        <f t="shared" si="12"/>
        <v>KLP 666-03</v>
      </c>
      <c r="W69" s="32">
        <v>85.36</v>
      </c>
      <c r="X69" s="32">
        <v>14.29</v>
      </c>
      <c r="Y69" s="37">
        <v>0</v>
      </c>
      <c r="Z69" s="37">
        <v>0.34800000000000608</v>
      </c>
      <c r="AA69" s="37"/>
      <c r="AB69" s="36">
        <v>85.659809999999993</v>
      </c>
      <c r="AC69" s="36">
        <v>14.34019</v>
      </c>
      <c r="AD69" s="36">
        <v>0</v>
      </c>
      <c r="AE69" s="36">
        <f t="shared" si="13"/>
        <v>0.35123008434863368</v>
      </c>
      <c r="AF69" s="31"/>
      <c r="AG69" s="10">
        <v>2</v>
      </c>
      <c r="AH69" s="3" t="s">
        <v>50</v>
      </c>
      <c r="AI69" s="6" t="s">
        <v>459</v>
      </c>
      <c r="AJ69" t="str">
        <f t="shared" si="4"/>
        <v>KLP 628-P1</v>
      </c>
      <c r="AK69" s="31">
        <v>50.7</v>
      </c>
    </row>
    <row r="70" spans="1:37" ht="16" x14ac:dyDescent="0.2">
      <c r="A70" s="10">
        <v>24</v>
      </c>
      <c r="B70" s="10">
        <v>5</v>
      </c>
      <c r="C70" s="3" t="s">
        <v>50</v>
      </c>
      <c r="D70" s="25" t="s">
        <v>67</v>
      </c>
      <c r="F70" s="31">
        <v>73.5</v>
      </c>
      <c r="G70" s="31">
        <v>26.17</v>
      </c>
      <c r="H70" s="31"/>
      <c r="I70" s="31"/>
      <c r="J70" s="31"/>
      <c r="K70" s="31">
        <v>0.32600000000000001</v>
      </c>
      <c r="M70" s="31"/>
      <c r="N70" s="31"/>
      <c r="O70" s="32">
        <f t="shared" si="10"/>
        <v>99.995999999999995</v>
      </c>
      <c r="P70" s="36">
        <f t="shared" si="11"/>
        <v>-6.6058269965196814E-15</v>
      </c>
      <c r="Q70" s="36"/>
      <c r="S70" s="3" t="s">
        <v>50</v>
      </c>
      <c r="T70" s="25" t="s">
        <v>67</v>
      </c>
      <c r="U70" s="10">
        <v>5</v>
      </c>
      <c r="V70" s="45" t="str">
        <f t="shared" si="12"/>
        <v>KLP 666-04</v>
      </c>
      <c r="W70" s="32">
        <v>73.5</v>
      </c>
      <c r="X70" s="32">
        <v>26.17</v>
      </c>
      <c r="Y70" s="32">
        <v>0.32600000000000001</v>
      </c>
      <c r="Z70" s="32">
        <v>-6.6058269965196814E-15</v>
      </c>
      <c r="AA70" s="32"/>
      <c r="AB70" s="36">
        <v>73.502939999999995</v>
      </c>
      <c r="AC70" s="36">
        <v>26.171050000000001</v>
      </c>
      <c r="AD70" s="36">
        <v>0.32601000000000002</v>
      </c>
      <c r="AE70" s="36">
        <f t="shared" si="13"/>
        <v>3.9999999999935781E-3</v>
      </c>
      <c r="AF70" s="31"/>
      <c r="AG70" s="10">
        <v>2</v>
      </c>
      <c r="AH70" s="3" t="s">
        <v>50</v>
      </c>
      <c r="AI70" s="6" t="s">
        <v>460</v>
      </c>
      <c r="AJ70" t="str">
        <f t="shared" ref="AJ70:AJ135" si="14">AH70&amp; " " &amp;AI70</f>
        <v>KLP 628-P2</v>
      </c>
      <c r="AK70" s="31">
        <v>49.18</v>
      </c>
    </row>
    <row r="71" spans="1:37" ht="16" x14ac:dyDescent="0.2">
      <c r="A71" s="10">
        <v>25</v>
      </c>
      <c r="B71" s="10">
        <v>5</v>
      </c>
      <c r="C71" s="3" t="s">
        <v>50</v>
      </c>
      <c r="D71" s="25" t="s">
        <v>68</v>
      </c>
      <c r="F71" s="31">
        <v>68.61</v>
      </c>
      <c r="G71" s="31">
        <v>30.43</v>
      </c>
      <c r="H71" s="31"/>
      <c r="I71" s="31"/>
      <c r="J71" s="31">
        <v>0.56000000000000005</v>
      </c>
      <c r="K71" s="31">
        <v>0.39900000000000002</v>
      </c>
      <c r="M71" s="31"/>
      <c r="N71" s="31"/>
      <c r="O71" s="32">
        <f t="shared" si="10"/>
        <v>99.998999999999995</v>
      </c>
      <c r="P71" s="36">
        <f t="shared" si="11"/>
        <v>0.55999999999999606</v>
      </c>
      <c r="Q71" s="36"/>
      <c r="S71" s="3" t="s">
        <v>50</v>
      </c>
      <c r="T71" s="25" t="s">
        <v>68</v>
      </c>
      <c r="U71" s="10">
        <v>5</v>
      </c>
      <c r="V71" s="45" t="str">
        <f t="shared" si="12"/>
        <v>KLP 666-07</v>
      </c>
      <c r="W71" s="38">
        <v>68.61</v>
      </c>
      <c r="X71" s="32">
        <v>30.43</v>
      </c>
      <c r="Y71" s="32">
        <v>0.39900000000000002</v>
      </c>
      <c r="Z71" s="32">
        <v>0.55999999999999606</v>
      </c>
      <c r="AA71" s="32"/>
      <c r="AB71" s="36">
        <v>68.997069999999994</v>
      </c>
      <c r="AC71" s="36">
        <v>30.601680000000002</v>
      </c>
      <c r="AD71" s="36">
        <v>0.40125</v>
      </c>
      <c r="AE71" s="36">
        <f t="shared" si="13"/>
        <v>0.56415974347761877</v>
      </c>
      <c r="AF71" s="31"/>
      <c r="AG71" s="10">
        <v>2</v>
      </c>
      <c r="AH71" s="3" t="s">
        <v>50</v>
      </c>
      <c r="AI71" s="6">
        <v>617</v>
      </c>
      <c r="AJ71" t="str">
        <f t="shared" si="14"/>
        <v>KLP 617</v>
      </c>
      <c r="AK71" s="31">
        <v>38.51</v>
      </c>
    </row>
    <row r="72" spans="1:37" ht="16" x14ac:dyDescent="0.2">
      <c r="A72" s="10">
        <v>26</v>
      </c>
      <c r="B72" s="10">
        <v>6</v>
      </c>
      <c r="C72" s="3" t="s">
        <v>50</v>
      </c>
      <c r="D72" s="25" t="s">
        <v>504</v>
      </c>
      <c r="E72" t="s">
        <v>99</v>
      </c>
      <c r="F72" s="31">
        <v>89.21</v>
      </c>
      <c r="G72" s="31">
        <v>8.64</v>
      </c>
      <c r="H72" s="31"/>
      <c r="I72" s="31"/>
      <c r="J72" s="31">
        <v>0.38400000000000001</v>
      </c>
      <c r="K72" s="31">
        <v>1.7609999999999999</v>
      </c>
      <c r="M72" s="31"/>
      <c r="N72" s="31"/>
      <c r="O72" s="32">
        <f t="shared" si="10"/>
        <v>99.99499999999999</v>
      </c>
      <c r="P72" s="36">
        <f t="shared" si="11"/>
        <v>0.38399999999999612</v>
      </c>
      <c r="Q72" s="36"/>
      <c r="S72" s="3" t="s">
        <v>50</v>
      </c>
      <c r="T72" s="25" t="s">
        <v>510</v>
      </c>
      <c r="U72" s="10">
        <v>6</v>
      </c>
      <c r="V72" s="45" t="str">
        <f t="shared" si="12"/>
        <v>KLP xxx2565(1)</v>
      </c>
      <c r="W72" s="32">
        <v>89.21</v>
      </c>
      <c r="X72" s="32">
        <v>8.64</v>
      </c>
      <c r="Y72" s="32">
        <v>1.7609999999999999</v>
      </c>
      <c r="Z72" s="32">
        <v>0.38400000000000001</v>
      </c>
      <c r="AA72" s="32"/>
      <c r="AE72" s="36"/>
      <c r="AF72" s="31"/>
      <c r="AG72" s="10"/>
      <c r="AH72" s="3"/>
      <c r="AI72" s="6"/>
      <c r="AK72" s="31"/>
    </row>
    <row r="73" spans="1:37" ht="16" x14ac:dyDescent="0.2">
      <c r="A73" s="10"/>
      <c r="B73" s="10">
        <v>6</v>
      </c>
      <c r="C73" s="3" t="s">
        <v>50</v>
      </c>
      <c r="D73" s="25" t="s">
        <v>504</v>
      </c>
      <c r="E73" t="s">
        <v>100</v>
      </c>
      <c r="F73" s="31">
        <v>89.21</v>
      </c>
      <c r="G73" s="31">
        <v>8.83</v>
      </c>
      <c r="H73" s="31"/>
      <c r="I73" s="31"/>
      <c r="J73" s="31">
        <v>0.40699999999999997</v>
      </c>
      <c r="K73" s="31">
        <v>1.548</v>
      </c>
      <c r="M73" s="31"/>
      <c r="N73" s="31"/>
      <c r="O73" s="32">
        <f t="shared" si="10"/>
        <v>99.99499999999999</v>
      </c>
      <c r="P73" s="36">
        <f t="shared" si="11"/>
        <v>0.40699999999999648</v>
      </c>
      <c r="Q73" s="36"/>
      <c r="S73" s="3" t="s">
        <v>50</v>
      </c>
      <c r="T73" s="25" t="s">
        <v>511</v>
      </c>
      <c r="U73" s="10">
        <v>6</v>
      </c>
      <c r="V73" s="45" t="str">
        <f t="shared" si="12"/>
        <v>KLP xxx2565(2)</v>
      </c>
      <c r="W73" s="32">
        <v>89.21</v>
      </c>
      <c r="X73" s="32">
        <v>8.83</v>
      </c>
      <c r="Y73" s="32">
        <v>1.548</v>
      </c>
      <c r="Z73" s="32">
        <v>0.40699999999999997</v>
      </c>
      <c r="AA73" s="32"/>
      <c r="AE73" s="36"/>
      <c r="AF73" s="31"/>
      <c r="AG73" s="10"/>
      <c r="AH73" s="3"/>
      <c r="AI73" s="6"/>
      <c r="AK73" s="31"/>
    </row>
    <row r="74" spans="1:37" x14ac:dyDescent="0.2">
      <c r="AJ74" t="str">
        <f t="shared" si="14"/>
        <v xml:space="preserve"> </v>
      </c>
    </row>
    <row r="75" spans="1:37" ht="15" customHeight="1" x14ac:dyDescent="0.2">
      <c r="C75" s="12" t="s">
        <v>70</v>
      </c>
      <c r="D75" s="12">
        <f>COUNTA(D77:D96)</f>
        <v>20</v>
      </c>
      <c r="E75" s="11" t="s">
        <v>12</v>
      </c>
      <c r="F75" s="127" t="s">
        <v>430</v>
      </c>
      <c r="G75" s="127"/>
      <c r="H75" s="127"/>
      <c r="I75" s="127"/>
      <c r="J75" s="127"/>
      <c r="K75" s="127"/>
      <c r="L75" s="127"/>
      <c r="M75" s="127"/>
      <c r="N75" s="127"/>
      <c r="O75" s="127"/>
      <c r="P75" t="s">
        <v>471</v>
      </c>
      <c r="W75" s="127" t="s">
        <v>469</v>
      </c>
      <c r="X75" s="127"/>
      <c r="Y75" s="127"/>
      <c r="Z75" s="44" t="s">
        <v>468</v>
      </c>
      <c r="AA75" s="10"/>
      <c r="AB75" s="127" t="s">
        <v>477</v>
      </c>
      <c r="AC75" s="127"/>
      <c r="AD75" s="127"/>
      <c r="AJ75" t="str">
        <f t="shared" si="14"/>
        <v xml:space="preserve"> </v>
      </c>
    </row>
    <row r="76" spans="1:37" ht="16" x14ac:dyDescent="0.2">
      <c r="A76" s="10" t="s">
        <v>94</v>
      </c>
      <c r="B76" t="s">
        <v>476</v>
      </c>
      <c r="C76" s="10" t="s">
        <v>427</v>
      </c>
      <c r="D76" s="10" t="s">
        <v>125</v>
      </c>
      <c r="E76" s="2"/>
      <c r="F76" s="30" t="s">
        <v>431</v>
      </c>
      <c r="G76" s="30" t="s">
        <v>432</v>
      </c>
      <c r="H76" s="30" t="s">
        <v>433</v>
      </c>
      <c r="I76" s="30" t="s">
        <v>452</v>
      </c>
      <c r="J76" s="30" t="s">
        <v>434</v>
      </c>
      <c r="K76" s="30" t="s">
        <v>435</v>
      </c>
      <c r="L76" s="30" t="s">
        <v>444</v>
      </c>
      <c r="M76" s="30" t="s">
        <v>445</v>
      </c>
      <c r="N76" s="30" t="s">
        <v>453</v>
      </c>
      <c r="O76" s="30" t="s">
        <v>436</v>
      </c>
      <c r="P76" s="30" t="s">
        <v>472</v>
      </c>
      <c r="Q76" s="30"/>
      <c r="S76" s="10" t="s">
        <v>427</v>
      </c>
      <c r="T76" s="10" t="s">
        <v>125</v>
      </c>
      <c r="U76" t="s">
        <v>476</v>
      </c>
      <c r="V76" s="10" t="s">
        <v>125</v>
      </c>
      <c r="W76" s="30" t="s">
        <v>431</v>
      </c>
      <c r="X76" s="30" t="s">
        <v>432</v>
      </c>
      <c r="Y76" s="30" t="s">
        <v>435</v>
      </c>
      <c r="Z76" s="44" t="s">
        <v>470</v>
      </c>
      <c r="AA76" s="30"/>
      <c r="AB76" s="30" t="s">
        <v>431</v>
      </c>
      <c r="AC76" s="30" t="s">
        <v>432</v>
      </c>
      <c r="AD76" s="30" t="s">
        <v>435</v>
      </c>
      <c r="AE76" s="30" t="s">
        <v>479</v>
      </c>
      <c r="AJ76" t="str">
        <f t="shared" si="14"/>
        <v xml:space="preserve"> </v>
      </c>
    </row>
    <row r="77" spans="1:37" ht="16" x14ac:dyDescent="0.2">
      <c r="A77" s="10">
        <v>1</v>
      </c>
      <c r="B77" s="10">
        <v>2</v>
      </c>
      <c r="C77" s="3" t="s">
        <v>70</v>
      </c>
      <c r="D77" t="s">
        <v>113</v>
      </c>
      <c r="F77" s="31">
        <v>95.65</v>
      </c>
      <c r="G77" s="31">
        <v>3.78</v>
      </c>
      <c r="H77" s="31"/>
      <c r="I77" s="31"/>
      <c r="J77" s="31"/>
      <c r="K77" s="31">
        <v>0.57199999999999995</v>
      </c>
      <c r="L77" s="31"/>
      <c r="M77" s="31"/>
      <c r="N77" s="31"/>
      <c r="O77" s="32">
        <f>SUM(F77:N77)</f>
        <v>100.00200000000001</v>
      </c>
      <c r="P77" s="36">
        <f>O77-F77-G77-K77</f>
        <v>4.1078251911130792E-15</v>
      </c>
      <c r="Q77" s="36"/>
      <c r="S77" s="3" t="s">
        <v>70</v>
      </c>
      <c r="T77" t="s">
        <v>113</v>
      </c>
      <c r="U77" s="10">
        <v>2</v>
      </c>
      <c r="V77" s="45" t="str">
        <f>S77&amp; " " &amp; T77</f>
        <v>PKT 011-01</v>
      </c>
      <c r="W77" s="32">
        <v>95.65</v>
      </c>
      <c r="X77" s="32">
        <v>3.78</v>
      </c>
      <c r="Y77" s="32">
        <v>0.57199999999999995</v>
      </c>
      <c r="Z77" s="32">
        <v>4.1078251911130792E-15</v>
      </c>
      <c r="AA77" s="32"/>
      <c r="AB77" s="36">
        <v>95.648089999999996</v>
      </c>
      <c r="AC77" s="36">
        <v>3.7799200000000002</v>
      </c>
      <c r="AD77" s="36">
        <v>0.57199</v>
      </c>
      <c r="AE77" s="36">
        <f>(AB77-W77)/W77*100</f>
        <v>-1.9968635650908562E-3</v>
      </c>
      <c r="AF77" s="31"/>
      <c r="AG77" s="10">
        <v>5</v>
      </c>
      <c r="AH77" s="3" t="s">
        <v>70</v>
      </c>
      <c r="AI77" s="25" t="s">
        <v>76</v>
      </c>
      <c r="AJ77" t="str">
        <f t="shared" si="14"/>
        <v>PKT 050-01</v>
      </c>
      <c r="AK77" s="31">
        <v>95.8</v>
      </c>
    </row>
    <row r="78" spans="1:37" x14ac:dyDescent="0.2">
      <c r="A78" s="10">
        <v>2</v>
      </c>
      <c r="B78" s="10">
        <v>2</v>
      </c>
      <c r="C78" s="3" t="s">
        <v>70</v>
      </c>
      <c r="D78" t="s">
        <v>114</v>
      </c>
      <c r="F78" s="31">
        <v>89.83</v>
      </c>
      <c r="G78" s="31">
        <v>9.18</v>
      </c>
      <c r="H78" s="31"/>
      <c r="I78" s="31"/>
      <c r="J78" s="31"/>
      <c r="K78" s="31">
        <v>0.99199999999999999</v>
      </c>
      <c r="L78" s="31"/>
      <c r="M78" s="31"/>
      <c r="N78" s="31"/>
      <c r="O78" s="32">
        <f t="shared" ref="O78:O96" si="15">SUM(F78:N78)</f>
        <v>100.002</v>
      </c>
      <c r="P78" s="36">
        <f t="shared" ref="P78:P96" si="16">O78-F78-G78-K78</f>
        <v>-2.6645352591003757E-15</v>
      </c>
      <c r="Q78" s="36"/>
      <c r="S78" s="3" t="s">
        <v>70</v>
      </c>
      <c r="T78" t="s">
        <v>114</v>
      </c>
      <c r="U78" s="10">
        <v>2</v>
      </c>
      <c r="V78" s="45" t="str">
        <f t="shared" ref="V78:V96" si="17">S78&amp; " " &amp; T78</f>
        <v>PKT 011-02</v>
      </c>
      <c r="W78" s="32">
        <v>89.83</v>
      </c>
      <c r="X78" s="32">
        <v>9.18</v>
      </c>
      <c r="Y78" s="32">
        <v>0.99199999999999999</v>
      </c>
      <c r="Z78" s="32">
        <v>-2.6645352591003757E-15</v>
      </c>
      <c r="AA78" s="32"/>
      <c r="AB78" s="36">
        <v>89.828199999999995</v>
      </c>
      <c r="AC78" s="36">
        <v>9.1798199999999994</v>
      </c>
      <c r="AD78" s="36">
        <v>0.99197999999999997</v>
      </c>
      <c r="AE78" s="36">
        <f t="shared" ref="AE78:AE96" si="18">(AB78-W78)/W78*100</f>
        <v>-2.0037849270877327E-3</v>
      </c>
      <c r="AF78" s="31"/>
      <c r="AG78" s="10">
        <v>2</v>
      </c>
      <c r="AH78" s="3" t="s">
        <v>70</v>
      </c>
      <c r="AI78" t="s">
        <v>113</v>
      </c>
      <c r="AJ78" t="str">
        <f t="shared" si="14"/>
        <v>PKT 011-01</v>
      </c>
      <c r="AK78" s="31">
        <v>95.65</v>
      </c>
    </row>
    <row r="79" spans="1:37" ht="16" x14ac:dyDescent="0.2">
      <c r="A79" s="10">
        <v>3</v>
      </c>
      <c r="B79" s="10">
        <v>2</v>
      </c>
      <c r="C79" s="3" t="s">
        <v>70</v>
      </c>
      <c r="D79" t="s">
        <v>115</v>
      </c>
      <c r="F79" s="31">
        <v>55.66</v>
      </c>
      <c r="G79" s="31">
        <v>43.79</v>
      </c>
      <c r="H79" s="31"/>
      <c r="I79" s="31"/>
      <c r="J79" s="31"/>
      <c r="K79" s="31">
        <v>0.54900000000000004</v>
      </c>
      <c r="L79" s="31"/>
      <c r="M79" s="31"/>
      <c r="N79" s="31"/>
      <c r="O79" s="32">
        <f t="shared" si="15"/>
        <v>99.998999999999995</v>
      </c>
      <c r="P79" s="36">
        <f t="shared" si="16"/>
        <v>0</v>
      </c>
      <c r="Q79" s="36"/>
      <c r="S79" s="3" t="s">
        <v>70</v>
      </c>
      <c r="T79" t="s">
        <v>115</v>
      </c>
      <c r="U79" s="10">
        <v>2</v>
      </c>
      <c r="V79" s="45" t="str">
        <f t="shared" si="17"/>
        <v>PKT 011-11</v>
      </c>
      <c r="W79" s="38">
        <v>55.66</v>
      </c>
      <c r="X79" s="32">
        <v>43.79</v>
      </c>
      <c r="Y79" s="32">
        <v>0.54900000000000004</v>
      </c>
      <c r="Z79" s="32">
        <v>0</v>
      </c>
      <c r="AA79" s="32"/>
      <c r="AB79" s="36">
        <v>55.660559999999997</v>
      </c>
      <c r="AC79" s="36">
        <v>43.790439999999997</v>
      </c>
      <c r="AD79" s="36">
        <v>0.54901</v>
      </c>
      <c r="AE79" s="36">
        <f t="shared" si="18"/>
        <v>1.0061085159901474E-3</v>
      </c>
      <c r="AF79" s="31"/>
      <c r="AG79" s="10">
        <v>5</v>
      </c>
      <c r="AH79" s="3" t="s">
        <v>70</v>
      </c>
      <c r="AI79" s="25" t="s">
        <v>74</v>
      </c>
      <c r="AJ79" t="str">
        <f t="shared" si="14"/>
        <v>PKT 148-02</v>
      </c>
      <c r="AK79" s="31">
        <v>95.65</v>
      </c>
    </row>
    <row r="80" spans="1:37" x14ac:dyDescent="0.2">
      <c r="A80" s="10">
        <v>4</v>
      </c>
      <c r="B80" s="10">
        <v>2</v>
      </c>
      <c r="C80" s="3" t="s">
        <v>70</v>
      </c>
      <c r="D80" t="s">
        <v>116</v>
      </c>
      <c r="F80" s="31">
        <v>85.1</v>
      </c>
      <c r="G80" s="31">
        <v>13.39</v>
      </c>
      <c r="H80" s="31"/>
      <c r="I80" s="31"/>
      <c r="J80" s="31">
        <v>0.14899999999999999</v>
      </c>
      <c r="K80" s="31">
        <v>1.3620000000000001</v>
      </c>
      <c r="L80" s="31"/>
      <c r="M80" s="31"/>
      <c r="N80" s="31"/>
      <c r="O80" s="32">
        <f t="shared" si="15"/>
        <v>100.00099999999999</v>
      </c>
      <c r="P80" s="36">
        <f t="shared" si="16"/>
        <v>0.14899999999999558</v>
      </c>
      <c r="Q80" s="36"/>
      <c r="S80" s="3" t="s">
        <v>70</v>
      </c>
      <c r="T80" t="s">
        <v>116</v>
      </c>
      <c r="U80" s="10">
        <v>2</v>
      </c>
      <c r="V80" s="45" t="str">
        <f t="shared" si="17"/>
        <v>PKT 047-01</v>
      </c>
      <c r="W80" s="32">
        <v>85.1</v>
      </c>
      <c r="X80" s="32">
        <v>13.39</v>
      </c>
      <c r="Y80" s="32">
        <v>1.3620000000000001</v>
      </c>
      <c r="Z80" s="32">
        <v>0.14899999999999558</v>
      </c>
      <c r="AA80" s="32"/>
      <c r="AB80" s="36">
        <v>85.226129999999998</v>
      </c>
      <c r="AC80" s="36">
        <v>13.40985</v>
      </c>
      <c r="AD80" s="36">
        <v>1.36402</v>
      </c>
      <c r="AE80" s="36">
        <f t="shared" si="18"/>
        <v>0.14821386603995701</v>
      </c>
      <c r="AF80" s="31"/>
      <c r="AG80" s="10">
        <v>2</v>
      </c>
      <c r="AH80" s="3" t="s">
        <v>70</v>
      </c>
      <c r="AI80" t="s">
        <v>117</v>
      </c>
      <c r="AJ80" t="str">
        <f t="shared" si="14"/>
        <v>PKT 047-07</v>
      </c>
      <c r="AK80" s="31">
        <v>95.11</v>
      </c>
    </row>
    <row r="81" spans="1:37" ht="16" x14ac:dyDescent="0.2">
      <c r="A81" s="10">
        <v>5</v>
      </c>
      <c r="B81" s="10">
        <v>2</v>
      </c>
      <c r="C81" s="3" t="s">
        <v>70</v>
      </c>
      <c r="D81" t="s">
        <v>117</v>
      </c>
      <c r="F81" s="31">
        <v>95.11</v>
      </c>
      <c r="G81" s="31">
        <v>3.85</v>
      </c>
      <c r="H81" s="31"/>
      <c r="I81" s="31"/>
      <c r="J81" s="31">
        <v>0.378</v>
      </c>
      <c r="K81" s="31">
        <v>0.66800000000000004</v>
      </c>
      <c r="L81" s="31"/>
      <c r="M81" s="31"/>
      <c r="N81" s="31"/>
      <c r="O81" s="32">
        <f t="shared" si="15"/>
        <v>100.006</v>
      </c>
      <c r="P81" s="36">
        <f t="shared" si="16"/>
        <v>0.37800000000000067</v>
      </c>
      <c r="Q81" s="36"/>
      <c r="S81" s="3" t="s">
        <v>70</v>
      </c>
      <c r="T81" t="s">
        <v>117</v>
      </c>
      <c r="U81" s="10">
        <v>2</v>
      </c>
      <c r="V81" s="45" t="str">
        <f t="shared" si="17"/>
        <v>PKT 047-07</v>
      </c>
      <c r="W81" s="32">
        <v>95.11</v>
      </c>
      <c r="X81" s="32">
        <v>3.85</v>
      </c>
      <c r="Y81" s="32">
        <v>0.66800000000000004</v>
      </c>
      <c r="Z81" s="32">
        <v>0.37800000000000067</v>
      </c>
      <c r="AA81" s="32"/>
      <c r="AB81" s="36">
        <v>95.465130000000002</v>
      </c>
      <c r="AC81" s="36">
        <v>3.8643800000000001</v>
      </c>
      <c r="AD81" s="36">
        <v>0.67049000000000003</v>
      </c>
      <c r="AE81" s="36">
        <f t="shared" si="18"/>
        <v>0.37338870781200989</v>
      </c>
      <c r="AF81" s="31"/>
      <c r="AG81" s="10">
        <v>5</v>
      </c>
      <c r="AH81" s="3" t="s">
        <v>70</v>
      </c>
      <c r="AI81" s="25" t="s">
        <v>85</v>
      </c>
      <c r="AJ81" t="str">
        <f t="shared" si="14"/>
        <v>PKT 050-16</v>
      </c>
      <c r="AK81" s="31">
        <v>92.44</v>
      </c>
    </row>
    <row r="82" spans="1:37" ht="16" x14ac:dyDescent="0.2">
      <c r="A82" s="10">
        <v>6</v>
      </c>
      <c r="B82" s="10">
        <v>5</v>
      </c>
      <c r="C82" s="3" t="s">
        <v>70</v>
      </c>
      <c r="D82" s="25" t="s">
        <v>76</v>
      </c>
      <c r="F82" s="31">
        <v>95.8</v>
      </c>
      <c r="G82" s="31">
        <v>2.36</v>
      </c>
      <c r="H82" s="31"/>
      <c r="I82" s="31"/>
      <c r="J82" s="31"/>
      <c r="K82" s="31">
        <v>1.8420000000000001</v>
      </c>
      <c r="O82" s="32">
        <f t="shared" si="15"/>
        <v>100.002</v>
      </c>
      <c r="P82" s="36">
        <f t="shared" si="16"/>
        <v>-1.7763568394002505E-15</v>
      </c>
      <c r="Q82" s="36"/>
      <c r="S82" s="3" t="s">
        <v>70</v>
      </c>
      <c r="T82" s="25" t="s">
        <v>76</v>
      </c>
      <c r="U82" s="10">
        <v>5</v>
      </c>
      <c r="V82" s="45" t="str">
        <f t="shared" si="17"/>
        <v>PKT 050-01</v>
      </c>
      <c r="W82" s="32">
        <v>95.8</v>
      </c>
      <c r="X82" s="32">
        <v>2.36</v>
      </c>
      <c r="Y82" s="32">
        <v>1.8420000000000001</v>
      </c>
      <c r="Z82" s="32">
        <v>-1.7763568394002505E-15</v>
      </c>
      <c r="AA82" s="32"/>
      <c r="AB82" s="36">
        <v>95.798079999999999</v>
      </c>
      <c r="AC82" s="36">
        <v>2.35995</v>
      </c>
      <c r="AD82" s="36">
        <v>1.84196</v>
      </c>
      <c r="AE82" s="36">
        <f t="shared" si="18"/>
        <v>-2.0041753653427634E-3</v>
      </c>
      <c r="AF82" s="31"/>
      <c r="AG82" s="10">
        <v>2</v>
      </c>
      <c r="AH82" s="3" t="s">
        <v>70</v>
      </c>
      <c r="AI82" t="s">
        <v>114</v>
      </c>
      <c r="AJ82" t="str">
        <f t="shared" si="14"/>
        <v>PKT 011-02</v>
      </c>
      <c r="AK82" s="31">
        <v>89.83</v>
      </c>
    </row>
    <row r="83" spans="1:37" ht="16" x14ac:dyDescent="0.2">
      <c r="A83" s="10">
        <v>7</v>
      </c>
      <c r="B83" s="10">
        <v>5</v>
      </c>
      <c r="C83" s="3" t="s">
        <v>70</v>
      </c>
      <c r="D83" s="25" t="s">
        <v>77</v>
      </c>
      <c r="F83" s="31">
        <v>82.91</v>
      </c>
      <c r="G83" s="31">
        <v>16.149999999999999</v>
      </c>
      <c r="H83" s="31"/>
      <c r="I83" s="31"/>
      <c r="J83" s="31">
        <v>0.94</v>
      </c>
      <c r="K83" s="31"/>
      <c r="O83" s="32">
        <f t="shared" si="15"/>
        <v>100</v>
      </c>
      <c r="P83" s="36">
        <f t="shared" si="16"/>
        <v>0.94000000000000483</v>
      </c>
      <c r="Q83" s="36"/>
      <c r="S83" s="3" t="s">
        <v>70</v>
      </c>
      <c r="T83" s="25" t="s">
        <v>77</v>
      </c>
      <c r="U83" s="10">
        <v>5</v>
      </c>
      <c r="V83" s="45" t="str">
        <f t="shared" si="17"/>
        <v>PKT 050-02</v>
      </c>
      <c r="W83" s="32">
        <v>82.91</v>
      </c>
      <c r="X83" s="32">
        <v>16.149999999999999</v>
      </c>
      <c r="Y83" s="32">
        <v>0</v>
      </c>
      <c r="Z83" s="32">
        <v>0.94000000000000483</v>
      </c>
      <c r="AA83" s="32"/>
      <c r="AB83" s="36">
        <v>83.696749999999994</v>
      </c>
      <c r="AC83" s="36">
        <v>16.303249999999998</v>
      </c>
      <c r="AD83" s="36">
        <v>0</v>
      </c>
      <c r="AE83" s="36">
        <f t="shared" si="18"/>
        <v>0.94892051622240736</v>
      </c>
      <c r="AF83" s="31"/>
      <c r="AG83" s="10">
        <v>5</v>
      </c>
      <c r="AH83" s="3" t="s">
        <v>70</v>
      </c>
      <c r="AI83" s="25" t="s">
        <v>82</v>
      </c>
      <c r="AJ83" t="str">
        <f t="shared" si="14"/>
        <v>PKT 050-13</v>
      </c>
      <c r="AK83" s="31">
        <v>86.9</v>
      </c>
    </row>
    <row r="84" spans="1:37" ht="16" x14ac:dyDescent="0.2">
      <c r="A84" s="10">
        <v>8</v>
      </c>
      <c r="B84" s="10">
        <v>5</v>
      </c>
      <c r="C84" s="3" t="s">
        <v>70</v>
      </c>
      <c r="D84" s="25" t="s">
        <v>78</v>
      </c>
      <c r="F84" s="31">
        <v>86.06</v>
      </c>
      <c r="G84" s="31">
        <v>12.96</v>
      </c>
      <c r="H84" s="31"/>
      <c r="I84" s="35"/>
      <c r="J84" s="31">
        <v>0.223</v>
      </c>
      <c r="K84" s="31">
        <v>0.75800000000000001</v>
      </c>
      <c r="O84" s="32">
        <f t="shared" si="15"/>
        <v>100.001</v>
      </c>
      <c r="P84" s="36">
        <f t="shared" si="16"/>
        <v>0.22300000000000164</v>
      </c>
      <c r="Q84" s="36"/>
      <c r="S84" s="3" t="s">
        <v>70</v>
      </c>
      <c r="T84" s="25" t="s">
        <v>78</v>
      </c>
      <c r="U84" s="10">
        <v>5</v>
      </c>
      <c r="V84" s="45" t="str">
        <f t="shared" si="17"/>
        <v>PKT 050-03</v>
      </c>
      <c r="W84" s="32">
        <v>86.06</v>
      </c>
      <c r="X84" s="32">
        <v>12.96</v>
      </c>
      <c r="Y84" s="32">
        <v>0.75800000000000001</v>
      </c>
      <c r="Z84" s="32">
        <v>0.22300000000000164</v>
      </c>
      <c r="AA84" s="32"/>
      <c r="AB84" s="36">
        <v>86.251480000000001</v>
      </c>
      <c r="AC84" s="36">
        <v>12.98884</v>
      </c>
      <c r="AD84" s="36">
        <v>0.75968999999999998</v>
      </c>
      <c r="AE84" s="36">
        <f t="shared" si="18"/>
        <v>0.2224959330699495</v>
      </c>
      <c r="AF84" s="31"/>
      <c r="AG84" s="10">
        <v>5</v>
      </c>
      <c r="AH84" s="3" t="s">
        <v>70</v>
      </c>
      <c r="AI84" s="25" t="s">
        <v>78</v>
      </c>
      <c r="AJ84" t="str">
        <f t="shared" si="14"/>
        <v>PKT 050-03</v>
      </c>
      <c r="AK84" s="31">
        <v>86.06</v>
      </c>
    </row>
    <row r="85" spans="1:37" ht="16" x14ac:dyDescent="0.2">
      <c r="A85" s="10">
        <v>9</v>
      </c>
      <c r="B85" s="10">
        <v>5</v>
      </c>
      <c r="C85" s="3" t="s">
        <v>70</v>
      </c>
      <c r="D85" s="25" t="s">
        <v>79</v>
      </c>
      <c r="F85" s="34">
        <v>53.06</v>
      </c>
      <c r="G85" s="34">
        <v>45.9</v>
      </c>
      <c r="H85" s="34"/>
      <c r="I85" s="34"/>
      <c r="J85" s="34">
        <v>0.6</v>
      </c>
      <c r="K85" s="34">
        <v>0.439</v>
      </c>
      <c r="O85" s="32">
        <f t="shared" si="15"/>
        <v>99.998999999999995</v>
      </c>
      <c r="P85" s="36">
        <f t="shared" si="16"/>
        <v>0.59999999999999432</v>
      </c>
      <c r="Q85" s="36"/>
      <c r="S85" s="3" t="s">
        <v>70</v>
      </c>
      <c r="T85" s="25" t="s">
        <v>79</v>
      </c>
      <c r="U85" s="10">
        <v>5</v>
      </c>
      <c r="V85" s="45" t="str">
        <f t="shared" si="17"/>
        <v>PKT 050-04</v>
      </c>
      <c r="W85" s="39">
        <v>53.06</v>
      </c>
      <c r="X85" s="37">
        <v>45.9</v>
      </c>
      <c r="Y85" s="37">
        <v>0.439</v>
      </c>
      <c r="Z85" s="37">
        <v>0.59999999999999432</v>
      </c>
      <c r="AA85" s="37"/>
      <c r="AB85" s="36">
        <v>53.38082</v>
      </c>
      <c r="AC85" s="36">
        <v>46.177529999999997</v>
      </c>
      <c r="AD85" s="36">
        <v>0.44164999999999999</v>
      </c>
      <c r="AE85" s="36">
        <f t="shared" si="18"/>
        <v>0.60463626083678412</v>
      </c>
      <c r="AF85" s="31"/>
      <c r="AG85" s="10">
        <v>2</v>
      </c>
      <c r="AH85" s="3" t="s">
        <v>70</v>
      </c>
      <c r="AI85" t="s">
        <v>116</v>
      </c>
      <c r="AJ85" t="str">
        <f t="shared" si="14"/>
        <v>PKT 047-01</v>
      </c>
      <c r="AK85" s="31">
        <v>85.1</v>
      </c>
    </row>
    <row r="86" spans="1:37" ht="16" x14ac:dyDescent="0.2">
      <c r="A86" s="10">
        <v>10</v>
      </c>
      <c r="B86" s="10">
        <v>5</v>
      </c>
      <c r="C86" s="3" t="s">
        <v>70</v>
      </c>
      <c r="D86" s="25" t="s">
        <v>80</v>
      </c>
      <c r="F86" s="31">
        <v>80.760000000000005</v>
      </c>
      <c r="G86" s="31">
        <v>18.22</v>
      </c>
      <c r="H86" s="31"/>
      <c r="I86" s="31"/>
      <c r="J86" s="31">
        <v>0.46</v>
      </c>
      <c r="K86" s="31">
        <v>0.55900000000000005</v>
      </c>
      <c r="O86" s="32">
        <f t="shared" si="15"/>
        <v>99.998999999999995</v>
      </c>
      <c r="P86" s="36">
        <f t="shared" si="16"/>
        <v>0.45999999999999119</v>
      </c>
      <c r="Q86" s="36"/>
      <c r="S86" s="3" t="s">
        <v>70</v>
      </c>
      <c r="T86" s="25" t="s">
        <v>80</v>
      </c>
      <c r="U86" s="10">
        <v>5</v>
      </c>
      <c r="V86" s="45" t="str">
        <f t="shared" si="17"/>
        <v>PKT 050-05</v>
      </c>
      <c r="W86" s="32">
        <v>80.760000000000005</v>
      </c>
      <c r="X86" s="32">
        <v>18.22</v>
      </c>
      <c r="Y86" s="32">
        <v>0.55900000000000005</v>
      </c>
      <c r="Z86" s="32">
        <v>0.45999999999999119</v>
      </c>
      <c r="AA86" s="32"/>
      <c r="AB86" s="36">
        <v>81.134029999999996</v>
      </c>
      <c r="AC86" s="36">
        <v>18.304379999999998</v>
      </c>
      <c r="AD86" s="36">
        <v>0.56159000000000003</v>
      </c>
      <c r="AE86" s="36">
        <f t="shared" si="18"/>
        <v>0.46313769192668464</v>
      </c>
      <c r="AF86" s="31"/>
      <c r="AG86" s="10">
        <v>5</v>
      </c>
      <c r="AH86" s="3" t="s">
        <v>70</v>
      </c>
      <c r="AI86" s="25" t="s">
        <v>73</v>
      </c>
      <c r="AJ86" t="str">
        <f t="shared" si="14"/>
        <v>PKT 147-02</v>
      </c>
      <c r="AK86" s="31">
        <v>83.47</v>
      </c>
    </row>
    <row r="87" spans="1:37" ht="16" x14ac:dyDescent="0.2">
      <c r="A87" s="10">
        <v>11</v>
      </c>
      <c r="B87" s="10">
        <v>5</v>
      </c>
      <c r="C87" s="3" t="s">
        <v>70</v>
      </c>
      <c r="D87" s="25" t="s">
        <v>81</v>
      </c>
      <c r="F87" s="31">
        <v>78.209999999999994</v>
      </c>
      <c r="G87" s="31">
        <v>20.91</v>
      </c>
      <c r="H87" s="31"/>
      <c r="I87" s="31"/>
      <c r="J87" s="31">
        <v>0.41199999999999998</v>
      </c>
      <c r="K87" s="31">
        <v>0.46</v>
      </c>
      <c r="O87" s="32">
        <f t="shared" si="15"/>
        <v>99.99199999999999</v>
      </c>
      <c r="P87" s="36">
        <f t="shared" si="16"/>
        <v>0.41199999999999631</v>
      </c>
      <c r="Q87" s="36"/>
      <c r="S87" s="3" t="s">
        <v>70</v>
      </c>
      <c r="T87" s="25" t="s">
        <v>81</v>
      </c>
      <c r="U87" s="10">
        <v>5</v>
      </c>
      <c r="V87" s="45" t="str">
        <f t="shared" si="17"/>
        <v>PKT 050-12</v>
      </c>
      <c r="W87" s="32">
        <v>78.209999999999994</v>
      </c>
      <c r="X87" s="32">
        <v>20.91</v>
      </c>
      <c r="Y87" s="32">
        <v>0.46</v>
      </c>
      <c r="Z87" s="32">
        <v>0.41199999999999631</v>
      </c>
      <c r="AA87" s="32"/>
      <c r="AB87" s="36">
        <v>78.539869999999993</v>
      </c>
      <c r="AC87" s="36">
        <v>20.998190000000001</v>
      </c>
      <c r="AD87" s="36">
        <v>0.46194000000000002</v>
      </c>
      <c r="AE87" s="36">
        <f t="shared" si="18"/>
        <v>0.42177470911648085</v>
      </c>
      <c r="AF87" s="31"/>
      <c r="AG87" s="10">
        <v>5</v>
      </c>
      <c r="AH87" s="3" t="s">
        <v>70</v>
      </c>
      <c r="AI87" s="25" t="s">
        <v>77</v>
      </c>
      <c r="AJ87" t="str">
        <f t="shared" si="14"/>
        <v>PKT 050-02</v>
      </c>
      <c r="AK87" s="31">
        <v>82.91</v>
      </c>
    </row>
    <row r="88" spans="1:37" ht="16" x14ac:dyDescent="0.2">
      <c r="A88" s="10">
        <v>12</v>
      </c>
      <c r="B88" s="10">
        <v>5</v>
      </c>
      <c r="C88" s="3" t="s">
        <v>70</v>
      </c>
      <c r="D88" s="25" t="s">
        <v>82</v>
      </c>
      <c r="F88" s="31">
        <v>86.9</v>
      </c>
      <c r="G88" s="31">
        <v>10.43</v>
      </c>
      <c r="H88" s="31"/>
      <c r="I88" s="31"/>
      <c r="J88" s="31"/>
      <c r="K88" s="31">
        <v>2.6659999999999999</v>
      </c>
      <c r="O88" s="32">
        <f t="shared" si="15"/>
        <v>99.996000000000009</v>
      </c>
      <c r="P88" s="36">
        <f t="shared" si="16"/>
        <v>3.9968028886505635E-15</v>
      </c>
      <c r="Q88" s="36"/>
      <c r="S88" s="3" t="s">
        <v>70</v>
      </c>
      <c r="T88" s="25" t="s">
        <v>82</v>
      </c>
      <c r="U88" s="10">
        <v>5</v>
      </c>
      <c r="V88" s="45" t="str">
        <f t="shared" si="17"/>
        <v>PKT 050-13</v>
      </c>
      <c r="W88" s="32">
        <v>86.9</v>
      </c>
      <c r="X88" s="32">
        <v>10.43</v>
      </c>
      <c r="Y88" s="32">
        <v>2.6659999999999999</v>
      </c>
      <c r="Z88" s="32">
        <v>3.9968028886505635E-15</v>
      </c>
      <c r="AA88" s="32"/>
      <c r="AB88" s="36">
        <v>86.903480000000002</v>
      </c>
      <c r="AC88" s="36">
        <v>10.43042</v>
      </c>
      <c r="AD88" s="36">
        <v>2.6661100000000002</v>
      </c>
      <c r="AE88" s="36">
        <f t="shared" si="18"/>
        <v>4.0046029919403366E-3</v>
      </c>
      <c r="AF88" s="31"/>
      <c r="AG88" s="10">
        <v>5</v>
      </c>
      <c r="AH88" s="3" t="s">
        <v>70</v>
      </c>
      <c r="AI88" s="25" t="s">
        <v>75</v>
      </c>
      <c r="AJ88" t="str">
        <f t="shared" si="14"/>
        <v>PKT 148-03</v>
      </c>
      <c r="AK88" s="31">
        <v>82.09</v>
      </c>
    </row>
    <row r="89" spans="1:37" ht="16" x14ac:dyDescent="0.2">
      <c r="A89" s="10">
        <v>13</v>
      </c>
      <c r="B89" s="10">
        <v>5</v>
      </c>
      <c r="C89" s="3" t="s">
        <v>70</v>
      </c>
      <c r="D89" s="25" t="s">
        <v>83</v>
      </c>
      <c r="F89" s="31">
        <v>66.5</v>
      </c>
      <c r="G89" s="31">
        <v>32.19</v>
      </c>
      <c r="H89" s="31"/>
      <c r="I89" s="35"/>
      <c r="J89" s="31">
        <v>0.41199999999999998</v>
      </c>
      <c r="K89" s="31">
        <v>0.89900000000000002</v>
      </c>
      <c r="O89" s="32">
        <f t="shared" si="15"/>
        <v>100.001</v>
      </c>
      <c r="P89" s="36">
        <f t="shared" si="16"/>
        <v>0.41200000000000703</v>
      </c>
      <c r="Q89" s="36"/>
      <c r="S89" s="3" t="s">
        <v>70</v>
      </c>
      <c r="T89" s="25" t="s">
        <v>83</v>
      </c>
      <c r="U89" s="10">
        <v>5</v>
      </c>
      <c r="V89" s="45" t="str">
        <f t="shared" si="17"/>
        <v>PKT 050-14</v>
      </c>
      <c r="W89" s="38">
        <v>66.5</v>
      </c>
      <c r="X89" s="32">
        <v>32.19</v>
      </c>
      <c r="Y89" s="32">
        <v>0.89900000000000002</v>
      </c>
      <c r="Z89" s="32">
        <v>0.41200000000000703</v>
      </c>
      <c r="AA89" s="32"/>
      <c r="AB89" s="36">
        <v>66.774439999999998</v>
      </c>
      <c r="AC89" s="36">
        <v>32.322850000000003</v>
      </c>
      <c r="AD89" s="36">
        <v>0.90271000000000001</v>
      </c>
      <c r="AE89" s="36">
        <f t="shared" si="18"/>
        <v>0.41269172932330594</v>
      </c>
      <c r="AF89" s="31"/>
      <c r="AG89" s="10">
        <v>5</v>
      </c>
      <c r="AH89" s="3" t="s">
        <v>70</v>
      </c>
      <c r="AI89" s="25" t="s">
        <v>84</v>
      </c>
      <c r="AJ89" t="str">
        <f t="shared" si="14"/>
        <v>PKT 050-15</v>
      </c>
      <c r="AK89" s="31">
        <v>81.81</v>
      </c>
    </row>
    <row r="90" spans="1:37" ht="16" x14ac:dyDescent="0.2">
      <c r="A90" s="10">
        <v>14</v>
      </c>
      <c r="B90" s="10">
        <v>5</v>
      </c>
      <c r="C90" s="3" t="s">
        <v>70</v>
      </c>
      <c r="D90" s="25" t="s">
        <v>84</v>
      </c>
      <c r="F90" s="31">
        <v>81.81</v>
      </c>
      <c r="G90" s="31">
        <v>17.79</v>
      </c>
      <c r="H90" s="31"/>
      <c r="I90" s="34"/>
      <c r="J90" s="31">
        <v>0.4</v>
      </c>
      <c r="K90" s="31"/>
      <c r="O90" s="32">
        <f t="shared" si="15"/>
        <v>100</v>
      </c>
      <c r="P90" s="36">
        <f t="shared" si="16"/>
        <v>0.39999999999999858</v>
      </c>
      <c r="Q90" s="36"/>
      <c r="S90" s="3" t="s">
        <v>70</v>
      </c>
      <c r="T90" s="25" t="s">
        <v>84</v>
      </c>
      <c r="U90" s="10">
        <v>5</v>
      </c>
      <c r="V90" s="45" t="str">
        <f t="shared" si="17"/>
        <v>PKT 050-15</v>
      </c>
      <c r="W90" s="32">
        <v>81.81</v>
      </c>
      <c r="X90" s="32">
        <v>17.79</v>
      </c>
      <c r="Y90" s="32">
        <v>0</v>
      </c>
      <c r="Z90" s="32">
        <v>0.39999999999999858</v>
      </c>
      <c r="AA90" s="32"/>
      <c r="AB90" s="36">
        <v>82.138549999999995</v>
      </c>
      <c r="AC90" s="36">
        <v>17.861450000000001</v>
      </c>
      <c r="AD90" s="36">
        <v>0</v>
      </c>
      <c r="AE90" s="36">
        <f t="shared" si="18"/>
        <v>0.40160127123822609</v>
      </c>
      <c r="AF90" s="31"/>
      <c r="AG90" s="10">
        <v>5</v>
      </c>
      <c r="AH90" s="3" t="s">
        <v>70</v>
      </c>
      <c r="AI90" s="25" t="s">
        <v>80</v>
      </c>
      <c r="AJ90" t="str">
        <f t="shared" si="14"/>
        <v>PKT 050-05</v>
      </c>
      <c r="AK90" s="31">
        <v>80.760000000000005</v>
      </c>
    </row>
    <row r="91" spans="1:37" ht="16" x14ac:dyDescent="0.2">
      <c r="A91" s="10">
        <v>15</v>
      </c>
      <c r="B91" s="10">
        <v>5</v>
      </c>
      <c r="C91" s="3" t="s">
        <v>70</v>
      </c>
      <c r="D91" s="25" t="s">
        <v>85</v>
      </c>
      <c r="F91" s="31">
        <v>92.44</v>
      </c>
      <c r="G91" s="31">
        <v>7.39</v>
      </c>
      <c r="H91" s="31"/>
      <c r="I91" s="35"/>
      <c r="J91" s="31">
        <v>0.17799999999999999</v>
      </c>
      <c r="K91" s="31"/>
      <c r="O91" s="32">
        <f t="shared" si="15"/>
        <v>100.008</v>
      </c>
      <c r="P91" s="36">
        <f t="shared" si="16"/>
        <v>0.17799999999999816</v>
      </c>
      <c r="Q91" s="36"/>
      <c r="S91" s="3" t="s">
        <v>70</v>
      </c>
      <c r="T91" s="25" t="s">
        <v>85</v>
      </c>
      <c r="U91" s="10">
        <v>5</v>
      </c>
      <c r="V91" s="45" t="str">
        <f t="shared" si="17"/>
        <v>PKT 050-16</v>
      </c>
      <c r="W91" s="32">
        <v>92.44</v>
      </c>
      <c r="X91" s="32">
        <v>7.39</v>
      </c>
      <c r="Y91" s="32">
        <v>0</v>
      </c>
      <c r="Z91" s="32">
        <v>0.17799999999999816</v>
      </c>
      <c r="AA91" s="32"/>
      <c r="AB91" s="36">
        <v>92.59742</v>
      </c>
      <c r="AC91" s="36">
        <v>7.4025800000000004</v>
      </c>
      <c r="AD91" s="36">
        <v>0</v>
      </c>
      <c r="AE91" s="36">
        <f t="shared" si="18"/>
        <v>0.17029424491562301</v>
      </c>
      <c r="AF91" s="31"/>
      <c r="AG91" s="10">
        <v>5</v>
      </c>
      <c r="AH91" s="3" t="s">
        <v>70</v>
      </c>
      <c r="AI91" s="25" t="s">
        <v>71</v>
      </c>
      <c r="AJ91" t="str">
        <f t="shared" si="14"/>
        <v>PKT 147-01</v>
      </c>
      <c r="AK91" s="31">
        <v>79.19</v>
      </c>
    </row>
    <row r="92" spans="1:37" ht="16" x14ac:dyDescent="0.2">
      <c r="A92" s="10">
        <v>16</v>
      </c>
      <c r="B92" s="10">
        <v>5</v>
      </c>
      <c r="C92" s="3" t="s">
        <v>70</v>
      </c>
      <c r="D92" s="25" t="s">
        <v>71</v>
      </c>
      <c r="F92" s="31">
        <v>79.19</v>
      </c>
      <c r="G92" s="31">
        <v>19.95</v>
      </c>
      <c r="H92" s="31"/>
      <c r="I92" s="31"/>
      <c r="J92" s="31">
        <v>0.43</v>
      </c>
      <c r="K92" s="31">
        <v>0.42799999999999999</v>
      </c>
      <c r="O92" s="32">
        <f t="shared" si="15"/>
        <v>99.998000000000005</v>
      </c>
      <c r="P92" s="36">
        <f t="shared" si="16"/>
        <v>0.43000000000000765</v>
      </c>
      <c r="Q92" s="36"/>
      <c r="S92" s="3" t="s">
        <v>70</v>
      </c>
      <c r="T92" s="25" t="s">
        <v>71</v>
      </c>
      <c r="U92" s="10">
        <v>5</v>
      </c>
      <c r="V92" s="45" t="str">
        <f t="shared" si="17"/>
        <v>PKT 147-01</v>
      </c>
      <c r="W92" s="32">
        <v>79.19</v>
      </c>
      <c r="X92" s="32">
        <v>19.95</v>
      </c>
      <c r="Y92" s="32">
        <v>0.42799999999999999</v>
      </c>
      <c r="Z92" s="32">
        <v>0.43000000000000765</v>
      </c>
      <c r="AA92" s="32"/>
      <c r="AB92" s="36">
        <v>79.533590000000004</v>
      </c>
      <c r="AC92" s="36">
        <v>20.036560000000001</v>
      </c>
      <c r="AD92" s="36">
        <v>0.42986000000000002</v>
      </c>
      <c r="AE92" s="36">
        <f t="shared" si="18"/>
        <v>0.43388054047228952</v>
      </c>
      <c r="AF92" s="31"/>
      <c r="AG92" s="10">
        <v>5</v>
      </c>
      <c r="AH92" s="3" t="s">
        <v>70</v>
      </c>
      <c r="AI92" s="25" t="s">
        <v>81</v>
      </c>
      <c r="AJ92" t="str">
        <f t="shared" si="14"/>
        <v>PKT 050-12</v>
      </c>
      <c r="AK92" s="31">
        <v>78.209999999999994</v>
      </c>
    </row>
    <row r="93" spans="1:37" ht="16" x14ac:dyDescent="0.2">
      <c r="A93" s="10">
        <v>17</v>
      </c>
      <c r="B93" s="10">
        <v>5</v>
      </c>
      <c r="C93" s="3" t="s">
        <v>70</v>
      </c>
      <c r="D93" s="25" t="s">
        <v>73</v>
      </c>
      <c r="F93" s="31">
        <v>83.47</v>
      </c>
      <c r="G93" s="31">
        <v>15.75</v>
      </c>
      <c r="H93" s="31"/>
      <c r="I93" s="35"/>
      <c r="J93" s="31">
        <v>0.44</v>
      </c>
      <c r="K93" s="31">
        <v>0.34799999999999998</v>
      </c>
      <c r="O93" s="32">
        <f t="shared" si="15"/>
        <v>100.008</v>
      </c>
      <c r="P93" s="36">
        <f t="shared" si="16"/>
        <v>0.43999999999999673</v>
      </c>
      <c r="Q93" s="36"/>
      <c r="S93" s="3" t="s">
        <v>70</v>
      </c>
      <c r="T93" s="25" t="s">
        <v>73</v>
      </c>
      <c r="U93" s="10">
        <v>5</v>
      </c>
      <c r="V93" s="45" t="str">
        <f t="shared" si="17"/>
        <v>PKT 147-02</v>
      </c>
      <c r="W93" s="32">
        <v>83.47</v>
      </c>
      <c r="X93" s="32">
        <v>15.75</v>
      </c>
      <c r="Y93" s="32">
        <v>0.34799999999999998</v>
      </c>
      <c r="Z93" s="32">
        <v>0.43999999999999673</v>
      </c>
      <c r="AA93" s="32"/>
      <c r="AB93" s="36">
        <v>83.832149999999999</v>
      </c>
      <c r="AC93" s="36">
        <v>15.818339999999999</v>
      </c>
      <c r="AD93" s="36">
        <v>0.34950999999999999</v>
      </c>
      <c r="AE93" s="36">
        <f t="shared" si="18"/>
        <v>0.4338684557325983</v>
      </c>
      <c r="AF93" s="31"/>
      <c r="AG93" s="10">
        <v>5</v>
      </c>
      <c r="AH93" s="3" t="s">
        <v>70</v>
      </c>
      <c r="AI93" s="25" t="s">
        <v>72</v>
      </c>
      <c r="AJ93" t="str">
        <f t="shared" si="14"/>
        <v>PKT 378-02</v>
      </c>
      <c r="AK93" s="31">
        <v>75.989999999999995</v>
      </c>
    </row>
    <row r="94" spans="1:37" ht="16" x14ac:dyDescent="0.2">
      <c r="A94" s="10">
        <v>18</v>
      </c>
      <c r="B94" s="10">
        <v>5</v>
      </c>
      <c r="C94" s="3" t="s">
        <v>70</v>
      </c>
      <c r="D94" s="25" t="s">
        <v>74</v>
      </c>
      <c r="F94" s="31">
        <v>95.65</v>
      </c>
      <c r="G94" s="31">
        <v>3.44</v>
      </c>
      <c r="H94" s="31"/>
      <c r="I94" s="34">
        <v>0.22</v>
      </c>
      <c r="J94" s="31">
        <v>0.41</v>
      </c>
      <c r="K94" s="31">
        <v>0.28799999999999998</v>
      </c>
      <c r="O94" s="32">
        <f t="shared" si="15"/>
        <v>100.008</v>
      </c>
      <c r="P94" s="36">
        <f t="shared" si="16"/>
        <v>0.6299999999999899</v>
      </c>
      <c r="Q94" s="36"/>
      <c r="S94" s="3" t="s">
        <v>70</v>
      </c>
      <c r="T94" s="25" t="s">
        <v>74</v>
      </c>
      <c r="U94" s="10">
        <v>5</v>
      </c>
      <c r="V94" s="45" t="str">
        <f t="shared" si="17"/>
        <v>PKT 148-02</v>
      </c>
      <c r="W94" s="32">
        <v>95.65</v>
      </c>
      <c r="X94" s="32">
        <v>3.44</v>
      </c>
      <c r="Y94" s="32">
        <v>0.28799999999999998</v>
      </c>
      <c r="Z94" s="32">
        <v>0.6299999999999899</v>
      </c>
      <c r="AA94" s="32"/>
      <c r="AB94" s="36">
        <v>96.248670000000004</v>
      </c>
      <c r="AC94" s="36">
        <v>3.4615300000000002</v>
      </c>
      <c r="AD94" s="36">
        <v>0.2898</v>
      </c>
      <c r="AE94" s="36">
        <f t="shared" si="18"/>
        <v>0.62589649764767219</v>
      </c>
      <c r="AF94" s="31"/>
      <c r="AG94" s="10">
        <v>5</v>
      </c>
      <c r="AH94" s="3" t="s">
        <v>70</v>
      </c>
      <c r="AI94" s="25" t="s">
        <v>83</v>
      </c>
      <c r="AJ94" t="str">
        <f t="shared" si="14"/>
        <v>PKT 050-14</v>
      </c>
      <c r="AK94" s="31">
        <v>66.5</v>
      </c>
    </row>
    <row r="95" spans="1:37" ht="16" x14ac:dyDescent="0.2">
      <c r="A95" s="10">
        <v>19</v>
      </c>
      <c r="B95" s="10">
        <v>5</v>
      </c>
      <c r="C95" s="3" t="s">
        <v>70</v>
      </c>
      <c r="D95" s="25" t="s">
        <v>75</v>
      </c>
      <c r="F95" s="31">
        <v>82.09</v>
      </c>
      <c r="G95" s="31">
        <v>13.46</v>
      </c>
      <c r="H95" s="31">
        <v>0.65</v>
      </c>
      <c r="I95" s="35"/>
      <c r="J95" s="31">
        <v>2.81</v>
      </c>
      <c r="K95" s="31">
        <v>0.99</v>
      </c>
      <c r="O95" s="32">
        <f t="shared" si="15"/>
        <v>100.00000000000001</v>
      </c>
      <c r="P95" s="36">
        <f t="shared" si="16"/>
        <v>3.4600000000000097</v>
      </c>
      <c r="Q95" s="36"/>
      <c r="S95" s="3" t="s">
        <v>70</v>
      </c>
      <c r="T95" s="25" t="s">
        <v>75</v>
      </c>
      <c r="U95" s="10">
        <v>5</v>
      </c>
      <c r="V95" s="45" t="str">
        <f t="shared" si="17"/>
        <v>PKT 148-03</v>
      </c>
      <c r="W95" s="64">
        <v>82.09</v>
      </c>
      <c r="X95" s="32">
        <v>13.46</v>
      </c>
      <c r="Y95" s="32">
        <v>0.99</v>
      </c>
      <c r="Z95" s="46">
        <v>3.4600000000000097</v>
      </c>
      <c r="AA95" s="32"/>
      <c r="AB95" s="65">
        <v>85.032110000000003</v>
      </c>
      <c r="AC95" s="36">
        <v>13.942410000000001</v>
      </c>
      <c r="AD95" s="36">
        <v>1.0254799999999999</v>
      </c>
      <c r="AE95" s="62">
        <f t="shared" si="18"/>
        <v>3.5840053599707633</v>
      </c>
      <c r="AF95" s="31"/>
      <c r="AG95" s="10">
        <v>2</v>
      </c>
      <c r="AH95" s="3" t="s">
        <v>70</v>
      </c>
      <c r="AI95" t="s">
        <v>115</v>
      </c>
      <c r="AJ95" t="str">
        <f t="shared" si="14"/>
        <v>PKT 011-11</v>
      </c>
      <c r="AK95" s="31">
        <v>55.66</v>
      </c>
    </row>
    <row r="96" spans="1:37" ht="16" x14ac:dyDescent="0.2">
      <c r="A96" s="10">
        <v>20</v>
      </c>
      <c r="B96" s="10">
        <v>5</v>
      </c>
      <c r="C96" s="3" t="s">
        <v>70</v>
      </c>
      <c r="D96" s="25" t="s">
        <v>72</v>
      </c>
      <c r="F96" s="31">
        <v>75.989999999999995</v>
      </c>
      <c r="G96" s="31">
        <v>22.28</v>
      </c>
      <c r="H96" s="31"/>
      <c r="I96" s="31"/>
      <c r="J96" s="31">
        <v>0.45</v>
      </c>
      <c r="K96" s="31">
        <v>1.27</v>
      </c>
      <c r="O96" s="32">
        <f t="shared" si="15"/>
        <v>99.99</v>
      </c>
      <c r="P96" s="36">
        <f t="shared" si="16"/>
        <v>0.44999999999999885</v>
      </c>
      <c r="Q96" s="36"/>
      <c r="S96" s="3" t="s">
        <v>70</v>
      </c>
      <c r="T96" s="25" t="s">
        <v>72</v>
      </c>
      <c r="U96" s="10">
        <v>5</v>
      </c>
      <c r="V96" s="45" t="str">
        <f t="shared" si="17"/>
        <v>PKT 378-02</v>
      </c>
      <c r="W96" s="32">
        <v>75.989999999999995</v>
      </c>
      <c r="X96" s="32">
        <v>22.28</v>
      </c>
      <c r="Y96" s="32">
        <v>1.27</v>
      </c>
      <c r="Z96" s="32">
        <v>0.44999999999999885</v>
      </c>
      <c r="AA96" s="32"/>
      <c r="AB96" s="36">
        <v>76.341170000000005</v>
      </c>
      <c r="AC96" s="36">
        <v>22.382960000000001</v>
      </c>
      <c r="AD96" s="36">
        <v>1.2758700000000001</v>
      </c>
      <c r="AE96" s="36">
        <f t="shared" si="18"/>
        <v>0.4621265956046986</v>
      </c>
      <c r="AF96" s="34"/>
      <c r="AG96" s="10">
        <v>5</v>
      </c>
      <c r="AH96" s="3" t="s">
        <v>70</v>
      </c>
      <c r="AI96" s="25" t="s">
        <v>79</v>
      </c>
      <c r="AJ96" t="str">
        <f t="shared" si="14"/>
        <v>PKT 050-04</v>
      </c>
      <c r="AK96" s="34">
        <v>53.06</v>
      </c>
    </row>
    <row r="97" spans="1:37" x14ac:dyDescent="0.2">
      <c r="AJ97" t="str">
        <f t="shared" si="14"/>
        <v xml:space="preserve"> </v>
      </c>
    </row>
    <row r="98" spans="1:37" ht="15" customHeight="1" x14ac:dyDescent="0.2">
      <c r="C98" s="12" t="s">
        <v>1</v>
      </c>
      <c r="D98" s="12">
        <f>COUNTA(D100:D150)-4</f>
        <v>47</v>
      </c>
      <c r="E98" s="11" t="s">
        <v>12</v>
      </c>
      <c r="F98" s="127" t="s">
        <v>430</v>
      </c>
      <c r="G98" s="127"/>
      <c r="H98" s="127"/>
      <c r="I98" s="127"/>
      <c r="J98" s="127"/>
      <c r="K98" s="127"/>
      <c r="L98" s="127"/>
      <c r="M98" s="127"/>
      <c r="N98" s="127"/>
      <c r="O98" s="127"/>
      <c r="P98" t="s">
        <v>471</v>
      </c>
      <c r="W98" s="127" t="s">
        <v>469</v>
      </c>
      <c r="X98" s="127"/>
      <c r="Y98" s="127"/>
      <c r="Z98" s="44" t="s">
        <v>468</v>
      </c>
      <c r="AA98" s="10"/>
      <c r="AB98" s="127" t="s">
        <v>477</v>
      </c>
      <c r="AC98" s="127"/>
      <c r="AD98" s="127"/>
      <c r="AJ98" t="str">
        <f t="shared" si="14"/>
        <v xml:space="preserve"> </v>
      </c>
    </row>
    <row r="99" spans="1:37" ht="16" x14ac:dyDescent="0.2">
      <c r="A99" s="10" t="s">
        <v>94</v>
      </c>
      <c r="B99" t="s">
        <v>476</v>
      </c>
      <c r="C99" s="10" t="s">
        <v>427</v>
      </c>
      <c r="D99" s="10" t="s">
        <v>125</v>
      </c>
      <c r="E99" s="2"/>
      <c r="F99" s="30" t="s">
        <v>431</v>
      </c>
      <c r="G99" s="30" t="s">
        <v>432</v>
      </c>
      <c r="H99" s="30" t="s">
        <v>433</v>
      </c>
      <c r="I99" s="30" t="s">
        <v>452</v>
      </c>
      <c r="J99" s="30" t="s">
        <v>434</v>
      </c>
      <c r="K99" s="30" t="s">
        <v>435</v>
      </c>
      <c r="L99" s="30" t="s">
        <v>444</v>
      </c>
      <c r="M99" s="30" t="s">
        <v>445</v>
      </c>
      <c r="N99" s="30" t="s">
        <v>453</v>
      </c>
      <c r="O99" s="30" t="s">
        <v>436</v>
      </c>
      <c r="P99" s="30" t="s">
        <v>472</v>
      </c>
      <c r="Q99" s="30"/>
      <c r="S99" s="10" t="s">
        <v>427</v>
      </c>
      <c r="T99" s="10" t="s">
        <v>125</v>
      </c>
      <c r="U99" t="s">
        <v>476</v>
      </c>
      <c r="V99" s="10" t="s">
        <v>125</v>
      </c>
      <c r="W99" s="30" t="s">
        <v>431</v>
      </c>
      <c r="X99" s="30" t="s">
        <v>432</v>
      </c>
      <c r="Y99" s="30" t="s">
        <v>435</v>
      </c>
      <c r="Z99" s="44" t="s">
        <v>470</v>
      </c>
      <c r="AA99" s="30"/>
      <c r="AB99" s="30" t="s">
        <v>431</v>
      </c>
      <c r="AC99" s="30" t="s">
        <v>432</v>
      </c>
      <c r="AD99" s="30" t="s">
        <v>435</v>
      </c>
      <c r="AE99" s="30" t="s">
        <v>479</v>
      </c>
      <c r="AJ99" t="str">
        <f t="shared" si="14"/>
        <v xml:space="preserve"> </v>
      </c>
    </row>
    <row r="100" spans="1:37" ht="16" x14ac:dyDescent="0.2">
      <c r="A100" s="10">
        <v>1</v>
      </c>
      <c r="B100" s="10">
        <v>1</v>
      </c>
      <c r="C100" s="3" t="s">
        <v>1</v>
      </c>
      <c r="D100" t="s">
        <v>120</v>
      </c>
      <c r="F100" s="31">
        <v>90.01</v>
      </c>
      <c r="G100" s="31">
        <v>8.1199999999999992</v>
      </c>
      <c r="H100" s="31"/>
      <c r="I100" s="31"/>
      <c r="J100" s="31">
        <v>0.21299999999999999</v>
      </c>
      <c r="K100" s="31">
        <v>1.66</v>
      </c>
      <c r="L100" s="31"/>
      <c r="M100" s="31"/>
      <c r="N100" s="31"/>
      <c r="O100" s="32">
        <f>SUM(F100:N100)</f>
        <v>100.003</v>
      </c>
      <c r="P100" s="36">
        <f>O100-F100-G100-K100</f>
        <v>0.21299999999999586</v>
      </c>
      <c r="Q100" s="36"/>
      <c r="S100" s="3" t="s">
        <v>1</v>
      </c>
      <c r="T100" t="s">
        <v>120</v>
      </c>
      <c r="U100" s="10">
        <v>1</v>
      </c>
      <c r="V100" s="45" t="str">
        <f>S100&amp; " " &amp; T100</f>
        <v>KSK 006-01-A</v>
      </c>
      <c r="W100" s="32">
        <v>90.01</v>
      </c>
      <c r="X100" s="32">
        <v>8.1199999999999992</v>
      </c>
      <c r="Y100" s="32">
        <v>1.66</v>
      </c>
      <c r="Z100" s="32">
        <v>0.21299999999999586</v>
      </c>
      <c r="AA100" s="32"/>
      <c r="AB100" s="36">
        <v>90.199420000000003</v>
      </c>
      <c r="AC100" s="36">
        <v>8.1370900000000006</v>
      </c>
      <c r="AD100" s="36">
        <v>1.6634899999999999</v>
      </c>
      <c r="AE100" s="36">
        <f>(AB100-W100)/W100*100</f>
        <v>0.21044328407954488</v>
      </c>
      <c r="AF100" s="31"/>
      <c r="AG100" s="40">
        <v>4</v>
      </c>
      <c r="AH100" s="41" t="s">
        <v>1</v>
      </c>
      <c r="AI100" s="42" t="s">
        <v>2</v>
      </c>
      <c r="AJ100" t="str">
        <f t="shared" si="14"/>
        <v>KSK 051-11</v>
      </c>
      <c r="AK100" s="31">
        <v>98.19</v>
      </c>
    </row>
    <row r="101" spans="1:37" ht="16" x14ac:dyDescent="0.2">
      <c r="A101" s="10">
        <v>2</v>
      </c>
      <c r="B101" s="10">
        <v>2</v>
      </c>
      <c r="C101" s="3" t="s">
        <v>1</v>
      </c>
      <c r="D101" s="6" t="s">
        <v>111</v>
      </c>
      <c r="F101" s="31">
        <v>89.49</v>
      </c>
      <c r="G101" s="31">
        <v>10.29</v>
      </c>
      <c r="H101" s="31"/>
      <c r="I101" s="31"/>
      <c r="J101" s="31">
        <v>0.219</v>
      </c>
      <c r="K101" s="31"/>
      <c r="L101" s="31"/>
      <c r="M101" s="31"/>
      <c r="N101" s="31"/>
      <c r="O101" s="32">
        <f t="shared" ref="O101:O150" si="19">SUM(F101:N101)</f>
        <v>99.998999999999995</v>
      </c>
      <c r="P101" s="36">
        <f t="shared" ref="P101:P150" si="20">O101-F101-G101-K101</f>
        <v>0.21900000000000119</v>
      </c>
      <c r="Q101" s="36"/>
      <c r="S101" s="48" t="s">
        <v>1</v>
      </c>
      <c r="T101" s="49" t="s">
        <v>4</v>
      </c>
      <c r="U101" s="50">
        <v>4</v>
      </c>
      <c r="V101" s="52" t="str">
        <f t="shared" ref="V101:V150" si="21">S101&amp; " " &amp; T101</f>
        <v>KSK 038-02</v>
      </c>
      <c r="W101" s="51">
        <v>83.37</v>
      </c>
      <c r="X101" s="51">
        <v>15.89</v>
      </c>
      <c r="Y101" s="51">
        <v>0.495</v>
      </c>
      <c r="Z101" s="51">
        <v>0.2380000000000041</v>
      </c>
      <c r="AA101" s="32"/>
      <c r="AB101" s="36">
        <v>83.574759999999998</v>
      </c>
      <c r="AC101" s="36">
        <v>15.929029999999999</v>
      </c>
      <c r="AD101" s="36">
        <v>0.49621999999999999</v>
      </c>
      <c r="AE101" s="36">
        <f t="shared" ref="AE101:AE150" si="22">(AB101-W101)/W101*100</f>
        <v>0.24560393426891347</v>
      </c>
      <c r="AF101" s="31"/>
      <c r="AG101" s="10">
        <v>3</v>
      </c>
      <c r="AH101" s="3" t="s">
        <v>1</v>
      </c>
      <c r="AI101" s="18" t="s">
        <v>106</v>
      </c>
      <c r="AJ101" t="str">
        <f t="shared" si="14"/>
        <v>KSK 084-08</v>
      </c>
      <c r="AK101" s="31">
        <v>97.91</v>
      </c>
    </row>
    <row r="102" spans="1:37" ht="16" x14ac:dyDescent="0.2">
      <c r="A102" s="10">
        <v>3</v>
      </c>
      <c r="B102" s="10">
        <v>2</v>
      </c>
      <c r="C102" s="3" t="s">
        <v>1</v>
      </c>
      <c r="D102" s="6">
        <v>512</v>
      </c>
      <c r="F102" s="31">
        <v>83.36</v>
      </c>
      <c r="G102" s="31">
        <v>13.08</v>
      </c>
      <c r="H102" s="31"/>
      <c r="I102" s="31"/>
      <c r="J102" s="31">
        <v>0.46500000000000002</v>
      </c>
      <c r="K102" s="31">
        <v>3.1</v>
      </c>
      <c r="L102" s="31"/>
      <c r="M102" s="31"/>
      <c r="N102" s="31"/>
      <c r="O102" s="32">
        <f t="shared" si="19"/>
        <v>100.005</v>
      </c>
      <c r="P102" s="36">
        <f t="shared" si="20"/>
        <v>0.46499999999999586</v>
      </c>
      <c r="Q102" s="36"/>
      <c r="S102" s="3" t="s">
        <v>1</v>
      </c>
      <c r="T102" s="25" t="s">
        <v>20</v>
      </c>
      <c r="U102" s="10">
        <v>4</v>
      </c>
      <c r="V102" s="45" t="str">
        <f t="shared" si="21"/>
        <v>KSK 051-01</v>
      </c>
      <c r="W102" s="64">
        <v>91.35</v>
      </c>
      <c r="X102" s="32">
        <v>6.21</v>
      </c>
      <c r="Y102" s="32">
        <v>1.2330000000000001</v>
      </c>
      <c r="Z102" s="46">
        <v>1.2099999999999915</v>
      </c>
      <c r="AA102" s="32"/>
      <c r="AB102" s="65">
        <v>92.466070000000002</v>
      </c>
      <c r="AC102" s="36">
        <v>6.2858700000000001</v>
      </c>
      <c r="AD102" s="36">
        <v>1.2480599999999999</v>
      </c>
      <c r="AE102" s="62">
        <f t="shared" si="22"/>
        <v>1.2217515051997896</v>
      </c>
      <c r="AF102" s="31"/>
      <c r="AG102" s="10">
        <v>4</v>
      </c>
      <c r="AH102" s="3" t="s">
        <v>1</v>
      </c>
      <c r="AI102" s="25" t="s">
        <v>15</v>
      </c>
      <c r="AJ102" t="str">
        <f t="shared" si="14"/>
        <v>KSK 243-04</v>
      </c>
      <c r="AK102" s="31">
        <v>96.19</v>
      </c>
    </row>
    <row r="103" spans="1:37" ht="16" x14ac:dyDescent="0.2">
      <c r="A103" s="10">
        <v>4</v>
      </c>
      <c r="B103" s="10">
        <v>2</v>
      </c>
      <c r="C103" s="3" t="s">
        <v>1</v>
      </c>
      <c r="D103" s="6">
        <v>515</v>
      </c>
      <c r="F103" s="31">
        <v>90.49</v>
      </c>
      <c r="G103" s="31">
        <v>8.9600000000000009</v>
      </c>
      <c r="H103" s="31"/>
      <c r="I103" s="31"/>
      <c r="J103" s="31">
        <v>0.55700000000000005</v>
      </c>
      <c r="K103" s="31"/>
      <c r="L103" s="31"/>
      <c r="M103" s="31"/>
      <c r="N103" s="31"/>
      <c r="O103" s="32">
        <f t="shared" si="19"/>
        <v>100.00699999999999</v>
      </c>
      <c r="P103" s="36">
        <f t="shared" si="20"/>
        <v>0.55699999999999505</v>
      </c>
      <c r="Q103" s="36"/>
      <c r="S103" s="3" t="s">
        <v>1</v>
      </c>
      <c r="T103" s="25" t="s">
        <v>21</v>
      </c>
      <c r="U103" s="10">
        <v>4</v>
      </c>
      <c r="V103" s="45" t="str">
        <f t="shared" si="21"/>
        <v>KSK 051-02</v>
      </c>
      <c r="W103" s="32">
        <v>90.48</v>
      </c>
      <c r="X103" s="32">
        <v>7.24</v>
      </c>
      <c r="Y103" s="32">
        <v>1.93</v>
      </c>
      <c r="Z103" s="32">
        <v>0.34999999999999587</v>
      </c>
      <c r="AA103" s="32"/>
      <c r="AB103" s="36">
        <v>90.797790000000006</v>
      </c>
      <c r="AC103" s="36">
        <v>7.2654300000000003</v>
      </c>
      <c r="AD103" s="36">
        <v>1.9367799999999999</v>
      </c>
      <c r="AE103" s="36">
        <f t="shared" si="22"/>
        <v>0.35122679045093086</v>
      </c>
      <c r="AF103" s="31"/>
      <c r="AG103" s="40">
        <v>4</v>
      </c>
      <c r="AH103" s="41" t="s">
        <v>1</v>
      </c>
      <c r="AI103" s="42" t="s">
        <v>9</v>
      </c>
      <c r="AJ103" t="str">
        <f t="shared" si="14"/>
        <v>KSK 084-09</v>
      </c>
      <c r="AK103" s="31">
        <v>94.64</v>
      </c>
    </row>
    <row r="104" spans="1:37" ht="16" x14ac:dyDescent="0.2">
      <c r="A104" s="10">
        <v>5</v>
      </c>
      <c r="B104" s="10">
        <v>2</v>
      </c>
      <c r="C104" s="3" t="s">
        <v>1</v>
      </c>
      <c r="D104" s="6" t="s">
        <v>448</v>
      </c>
      <c r="E104" t="s">
        <v>437</v>
      </c>
      <c r="F104" s="31">
        <v>88.34</v>
      </c>
      <c r="G104" s="31">
        <v>10.57</v>
      </c>
      <c r="H104" s="31"/>
      <c r="I104" s="31"/>
      <c r="J104" s="31">
        <v>0.27800000000000002</v>
      </c>
      <c r="K104" s="31">
        <v>0.20899999999999999</v>
      </c>
      <c r="L104" s="31"/>
      <c r="M104" s="31">
        <v>0.59</v>
      </c>
      <c r="N104" s="31"/>
      <c r="O104" s="32">
        <f t="shared" si="19"/>
        <v>99.987000000000009</v>
      </c>
      <c r="P104" s="36">
        <f t="shared" si="20"/>
        <v>0.86800000000000532</v>
      </c>
      <c r="Q104" s="36"/>
      <c r="S104" s="3" t="s">
        <v>1</v>
      </c>
      <c r="T104" s="25" t="s">
        <v>22</v>
      </c>
      <c r="U104" s="10">
        <v>4</v>
      </c>
      <c r="V104" s="45" t="str">
        <f t="shared" si="21"/>
        <v>KSK 051-06</v>
      </c>
      <c r="W104" s="32">
        <v>90.2</v>
      </c>
      <c r="X104" s="32">
        <v>9.6300000000000008</v>
      </c>
      <c r="Y104" s="32">
        <v>0</v>
      </c>
      <c r="Z104" s="32">
        <v>0.16500000000000092</v>
      </c>
      <c r="AA104" s="32"/>
      <c r="AB104" s="36">
        <v>90.3536</v>
      </c>
      <c r="AC104" s="36">
        <v>9.6463999999999999</v>
      </c>
      <c r="AD104" s="36">
        <v>0</v>
      </c>
      <c r="AE104" s="36">
        <f t="shared" si="22"/>
        <v>0.17028824833702583</v>
      </c>
      <c r="AF104" s="31"/>
      <c r="AG104" s="10">
        <v>4</v>
      </c>
      <c r="AH104" s="3" t="s">
        <v>1</v>
      </c>
      <c r="AI104" s="25" t="s">
        <v>14</v>
      </c>
      <c r="AJ104" t="str">
        <f t="shared" si="14"/>
        <v>KSK 243-03</v>
      </c>
      <c r="AK104" s="31">
        <v>93.93</v>
      </c>
    </row>
    <row r="105" spans="1:37" ht="16" x14ac:dyDescent="0.2">
      <c r="A105" s="10"/>
      <c r="B105" s="10">
        <v>2</v>
      </c>
      <c r="C105" s="3" t="s">
        <v>1</v>
      </c>
      <c r="D105" s="6" t="s">
        <v>449</v>
      </c>
      <c r="E105" t="s">
        <v>438</v>
      </c>
      <c r="F105" s="31">
        <v>92.11</v>
      </c>
      <c r="G105" s="31">
        <v>7.14</v>
      </c>
      <c r="H105" s="31"/>
      <c r="I105" s="31"/>
      <c r="J105" s="31"/>
      <c r="K105" s="31">
        <v>0.753</v>
      </c>
      <c r="L105" s="31"/>
      <c r="M105" s="31"/>
      <c r="N105" s="31"/>
      <c r="O105" s="32">
        <f t="shared" si="19"/>
        <v>100.003</v>
      </c>
      <c r="P105" s="36">
        <f t="shared" si="20"/>
        <v>9.9920072216264089E-16</v>
      </c>
      <c r="Q105" s="36"/>
      <c r="S105" s="3" t="s">
        <v>1</v>
      </c>
      <c r="T105" s="25" t="s">
        <v>23</v>
      </c>
      <c r="U105" s="10">
        <v>4</v>
      </c>
      <c r="V105" s="45" t="str">
        <f t="shared" si="21"/>
        <v>KSK 051-07</v>
      </c>
      <c r="W105" s="32">
        <v>88.3</v>
      </c>
      <c r="X105" s="32">
        <v>10.65</v>
      </c>
      <c r="Y105" s="32">
        <v>1.0549999999999999</v>
      </c>
      <c r="Z105" s="32">
        <v>1.2212453270876722E-14</v>
      </c>
      <c r="AA105" s="32"/>
      <c r="AB105" s="36">
        <v>88.295590000000004</v>
      </c>
      <c r="AC105" s="36">
        <v>10.649470000000001</v>
      </c>
      <c r="AD105" s="36">
        <v>1.0549500000000001</v>
      </c>
      <c r="AE105" s="36">
        <f t="shared" si="22"/>
        <v>-4.9943374858356961E-3</v>
      </c>
      <c r="AF105" s="31"/>
      <c r="AG105" s="10">
        <v>4</v>
      </c>
      <c r="AH105" s="3" t="s">
        <v>1</v>
      </c>
      <c r="AI105" s="25" t="s">
        <v>25</v>
      </c>
      <c r="AJ105" t="str">
        <f t="shared" si="14"/>
        <v>KSK 349-01</v>
      </c>
      <c r="AK105" s="31">
        <v>93.83</v>
      </c>
    </row>
    <row r="106" spans="1:37" ht="16" x14ac:dyDescent="0.2">
      <c r="A106" s="10">
        <v>6</v>
      </c>
      <c r="B106" s="10">
        <v>3</v>
      </c>
      <c r="C106" s="3" t="s">
        <v>1</v>
      </c>
      <c r="D106" s="18" t="s">
        <v>103</v>
      </c>
      <c r="F106" s="31">
        <v>90.57</v>
      </c>
      <c r="G106" s="31">
        <v>7.93</v>
      </c>
      <c r="H106" s="31"/>
      <c r="I106" s="31"/>
      <c r="J106" s="31">
        <v>0.48</v>
      </c>
      <c r="K106" s="31">
        <v>1.02</v>
      </c>
      <c r="O106" s="32">
        <f t="shared" si="19"/>
        <v>100</v>
      </c>
      <c r="P106" s="36">
        <f t="shared" si="20"/>
        <v>0.48000000000000709</v>
      </c>
      <c r="Q106" s="36"/>
      <c r="S106" s="48" t="s">
        <v>1</v>
      </c>
      <c r="T106" s="49" t="s">
        <v>2</v>
      </c>
      <c r="U106" s="50">
        <v>4</v>
      </c>
      <c r="V106" s="52" t="str">
        <f t="shared" si="21"/>
        <v>KSK 051-11</v>
      </c>
      <c r="W106" s="51">
        <v>98.19</v>
      </c>
      <c r="X106" s="51">
        <v>1.63</v>
      </c>
      <c r="Y106" s="51">
        <v>0</v>
      </c>
      <c r="Z106" s="51">
        <v>0.18099999999999294</v>
      </c>
      <c r="AA106" s="32"/>
      <c r="AB106" s="36">
        <v>98.367059999999995</v>
      </c>
      <c r="AC106" s="36">
        <v>1.6329400000000001</v>
      </c>
      <c r="AD106" s="36">
        <v>0</v>
      </c>
      <c r="AE106" s="36">
        <f t="shared" si="22"/>
        <v>0.18032386190039446</v>
      </c>
      <c r="AF106" s="31"/>
      <c r="AG106" s="10">
        <v>4</v>
      </c>
      <c r="AH106" s="3" t="s">
        <v>1</v>
      </c>
      <c r="AI106" s="25" t="s">
        <v>33</v>
      </c>
      <c r="AJ106" t="str">
        <f t="shared" si="14"/>
        <v>KSK 090-02</v>
      </c>
      <c r="AK106" s="31">
        <v>92.38</v>
      </c>
    </row>
    <row r="107" spans="1:37" ht="16" x14ac:dyDescent="0.2">
      <c r="A107" s="10">
        <v>7</v>
      </c>
      <c r="B107" s="10">
        <v>3</v>
      </c>
      <c r="C107" s="3" t="s">
        <v>1</v>
      </c>
      <c r="D107" s="18" t="s">
        <v>104</v>
      </c>
      <c r="F107" s="31">
        <v>80.959999999999994</v>
      </c>
      <c r="G107" s="31">
        <v>17.38</v>
      </c>
      <c r="H107" s="31"/>
      <c r="I107" s="31"/>
      <c r="J107" s="31">
        <v>1.17</v>
      </c>
      <c r="K107" s="31">
        <v>0.48799999999999999</v>
      </c>
      <c r="O107" s="32">
        <f t="shared" si="19"/>
        <v>99.99799999999999</v>
      </c>
      <c r="P107" s="36">
        <f t="shared" si="20"/>
        <v>1.1699999999999977</v>
      </c>
      <c r="Q107" s="36"/>
      <c r="S107" s="3" t="s">
        <v>1</v>
      </c>
      <c r="T107" s="18" t="s">
        <v>103</v>
      </c>
      <c r="U107" s="10">
        <v>3</v>
      </c>
      <c r="V107" s="45" t="str">
        <f t="shared" si="21"/>
        <v>KSK 056-06</v>
      </c>
      <c r="W107" s="32">
        <v>90.57</v>
      </c>
      <c r="X107" s="32">
        <v>7.93</v>
      </c>
      <c r="Y107" s="32">
        <v>1.02</v>
      </c>
      <c r="Z107" s="32">
        <v>0.48000000000000709</v>
      </c>
      <c r="AA107" s="32"/>
      <c r="AB107" s="36">
        <v>91.006829999999994</v>
      </c>
      <c r="AC107" s="36">
        <v>7.9682500000000003</v>
      </c>
      <c r="AD107" s="36">
        <v>1.0249200000000001</v>
      </c>
      <c r="AE107" s="36">
        <f t="shared" si="22"/>
        <v>0.48231202384895722</v>
      </c>
      <c r="AF107" s="31"/>
      <c r="AG107" s="10">
        <v>2</v>
      </c>
      <c r="AH107" s="3" t="s">
        <v>1</v>
      </c>
      <c r="AI107" s="6" t="s">
        <v>449</v>
      </c>
      <c r="AJ107" t="str">
        <f t="shared" si="14"/>
        <v>KSK 607-P2</v>
      </c>
      <c r="AK107" s="31">
        <v>92.11</v>
      </c>
    </row>
    <row r="108" spans="1:37" ht="16" x14ac:dyDescent="0.2">
      <c r="A108" s="10">
        <v>8</v>
      </c>
      <c r="B108" s="10">
        <v>3</v>
      </c>
      <c r="C108" s="3" t="s">
        <v>1</v>
      </c>
      <c r="D108" s="18" t="s">
        <v>105</v>
      </c>
      <c r="F108" s="31">
        <v>89.24</v>
      </c>
      <c r="G108" s="31">
        <v>7.22</v>
      </c>
      <c r="H108" s="31">
        <v>0.5</v>
      </c>
      <c r="I108" s="31"/>
      <c r="J108" s="31">
        <v>3.04</v>
      </c>
      <c r="K108" s="31"/>
      <c r="O108" s="32">
        <f t="shared" si="19"/>
        <v>100</v>
      </c>
      <c r="P108" s="36">
        <f t="shared" si="20"/>
        <v>3.5400000000000054</v>
      </c>
      <c r="Q108" s="36"/>
      <c r="S108" s="3" t="s">
        <v>1</v>
      </c>
      <c r="T108" s="18" t="s">
        <v>104</v>
      </c>
      <c r="U108" s="10">
        <v>3</v>
      </c>
      <c r="V108" s="45" t="str">
        <f t="shared" si="21"/>
        <v>KSK 056-07</v>
      </c>
      <c r="W108" s="64">
        <v>80.959999999999994</v>
      </c>
      <c r="X108" s="32">
        <v>17.38</v>
      </c>
      <c r="Y108" s="32">
        <v>0.48799999999999999</v>
      </c>
      <c r="Z108" s="46">
        <v>1.1699999999999977</v>
      </c>
      <c r="AA108" s="32"/>
      <c r="AB108" s="65">
        <v>81.920100000000005</v>
      </c>
      <c r="AC108" s="36">
        <v>17.586110000000001</v>
      </c>
      <c r="AD108" s="36">
        <v>0.49379000000000001</v>
      </c>
      <c r="AE108" s="62">
        <f t="shared" si="22"/>
        <v>1.1858942687747176</v>
      </c>
      <c r="AF108" s="31"/>
      <c r="AG108" s="10">
        <v>4</v>
      </c>
      <c r="AH108" s="3" t="s">
        <v>1</v>
      </c>
      <c r="AI108" s="25" t="s">
        <v>28</v>
      </c>
      <c r="AJ108" t="str">
        <f t="shared" si="14"/>
        <v>KSK 366-01</v>
      </c>
      <c r="AK108" s="31">
        <v>91.94</v>
      </c>
    </row>
    <row r="109" spans="1:37" ht="16" x14ac:dyDescent="0.2">
      <c r="A109" s="10">
        <v>9</v>
      </c>
      <c r="B109" s="10">
        <v>3</v>
      </c>
      <c r="C109" s="3" t="s">
        <v>1</v>
      </c>
      <c r="D109" s="18" t="s">
        <v>106</v>
      </c>
      <c r="F109" s="31">
        <v>97.91</v>
      </c>
      <c r="G109" s="31">
        <v>1.76</v>
      </c>
      <c r="H109" s="31"/>
      <c r="I109" s="31"/>
      <c r="J109" s="31">
        <v>0.32600000000000001</v>
      </c>
      <c r="K109" s="31"/>
      <c r="O109" s="32">
        <f t="shared" si="19"/>
        <v>99.995999999999995</v>
      </c>
      <c r="P109" s="36">
        <f t="shared" si="20"/>
        <v>0.32599999999999851</v>
      </c>
      <c r="Q109" s="36"/>
      <c r="S109" s="3" t="s">
        <v>1</v>
      </c>
      <c r="T109" s="18" t="s">
        <v>105</v>
      </c>
      <c r="U109" s="10">
        <v>3</v>
      </c>
      <c r="V109" s="45" t="str">
        <f t="shared" si="21"/>
        <v>KSK 068-12</v>
      </c>
      <c r="W109" s="64">
        <v>89.24</v>
      </c>
      <c r="X109" s="32">
        <v>7.22</v>
      </c>
      <c r="Y109" s="32">
        <v>0</v>
      </c>
      <c r="Z109" s="46">
        <v>3.5400000000000054</v>
      </c>
      <c r="AA109" s="32"/>
      <c r="AB109" s="65">
        <v>92.515029999999996</v>
      </c>
      <c r="AC109" s="36">
        <v>7.4849699999999997</v>
      </c>
      <c r="AD109" s="36">
        <v>0</v>
      </c>
      <c r="AE109" s="62">
        <f t="shared" si="22"/>
        <v>3.6699125952487686</v>
      </c>
      <c r="AF109" s="31"/>
      <c r="AG109" s="10">
        <v>3</v>
      </c>
      <c r="AH109" s="3" t="s">
        <v>1</v>
      </c>
      <c r="AI109" s="18" t="s">
        <v>108</v>
      </c>
      <c r="AJ109" t="str">
        <f t="shared" si="14"/>
        <v>KSK 607-01</v>
      </c>
      <c r="AK109" s="31">
        <v>91.87</v>
      </c>
    </row>
    <row r="110" spans="1:37" ht="16" x14ac:dyDescent="0.2">
      <c r="A110" s="10">
        <v>10</v>
      </c>
      <c r="B110" s="10">
        <v>3</v>
      </c>
      <c r="C110" s="3" t="s">
        <v>1</v>
      </c>
      <c r="D110" s="18" t="s">
        <v>107</v>
      </c>
      <c r="F110" s="31">
        <v>80.17</v>
      </c>
      <c r="G110" s="31">
        <v>18.73</v>
      </c>
      <c r="H110" s="31"/>
      <c r="I110" s="31"/>
      <c r="J110" s="31">
        <v>0.43</v>
      </c>
      <c r="K110" s="31">
        <v>0.67300000000000004</v>
      </c>
      <c r="O110" s="32">
        <f t="shared" si="19"/>
        <v>100.00300000000001</v>
      </c>
      <c r="P110" s="36">
        <f t="shared" si="20"/>
        <v>0.43000000000001215</v>
      </c>
      <c r="Q110" s="36"/>
      <c r="S110" s="3" t="s">
        <v>1</v>
      </c>
      <c r="T110" s="18" t="s">
        <v>106</v>
      </c>
      <c r="U110" s="10">
        <v>3</v>
      </c>
      <c r="V110" s="45" t="str">
        <f t="shared" si="21"/>
        <v>KSK 084-08</v>
      </c>
      <c r="W110" s="32">
        <v>97.91</v>
      </c>
      <c r="X110" s="32">
        <v>1.76</v>
      </c>
      <c r="Y110" s="32">
        <v>0</v>
      </c>
      <c r="Z110" s="32">
        <v>0.32599999999999851</v>
      </c>
      <c r="AA110" s="32"/>
      <c r="AB110" s="36">
        <v>98.234170000000006</v>
      </c>
      <c r="AC110" s="36">
        <v>1.76583</v>
      </c>
      <c r="AD110" s="36">
        <v>0</v>
      </c>
      <c r="AE110" s="36">
        <f t="shared" si="22"/>
        <v>0.3310897763252062</v>
      </c>
      <c r="AF110" s="31"/>
      <c r="AG110" s="10">
        <v>4</v>
      </c>
      <c r="AH110" s="3" t="s">
        <v>1</v>
      </c>
      <c r="AI110" s="25" t="s">
        <v>16</v>
      </c>
      <c r="AJ110" t="str">
        <f t="shared" si="14"/>
        <v>KSK 279-02</v>
      </c>
      <c r="AK110" s="31">
        <v>91.83</v>
      </c>
    </row>
    <row r="111" spans="1:37" ht="16" x14ac:dyDescent="0.2">
      <c r="A111" s="10">
        <v>11</v>
      </c>
      <c r="B111" s="10">
        <v>3</v>
      </c>
      <c r="C111" s="3" t="s">
        <v>1</v>
      </c>
      <c r="D111" s="18" t="s">
        <v>108</v>
      </c>
      <c r="F111" s="31">
        <v>91.87</v>
      </c>
      <c r="G111" s="31">
        <v>7.29</v>
      </c>
      <c r="H111" s="31"/>
      <c r="I111" s="31"/>
      <c r="J111" s="31">
        <v>0.84</v>
      </c>
      <c r="K111" s="31"/>
      <c r="O111" s="32">
        <f t="shared" si="19"/>
        <v>100.00000000000001</v>
      </c>
      <c r="P111" s="36">
        <f t="shared" si="20"/>
        <v>0.84000000000000963</v>
      </c>
      <c r="Q111" s="36"/>
      <c r="S111" s="48" t="s">
        <v>1</v>
      </c>
      <c r="T111" s="49" t="s">
        <v>9</v>
      </c>
      <c r="U111" s="50">
        <v>4</v>
      </c>
      <c r="V111" s="52" t="str">
        <f t="shared" si="21"/>
        <v>KSK 084-09</v>
      </c>
      <c r="W111" s="51">
        <v>94.64</v>
      </c>
      <c r="X111" s="51">
        <v>5.36</v>
      </c>
      <c r="Y111" s="51">
        <v>0</v>
      </c>
      <c r="Z111" s="51">
        <v>-8.8817841970012523E-16</v>
      </c>
      <c r="AA111" s="32"/>
      <c r="AB111" s="36">
        <v>94.64</v>
      </c>
      <c r="AC111" s="36">
        <v>5.36</v>
      </c>
      <c r="AD111" s="36">
        <v>0</v>
      </c>
      <c r="AE111" s="36">
        <f t="shared" si="22"/>
        <v>0</v>
      </c>
      <c r="AF111" s="31"/>
      <c r="AG111" s="40">
        <v>4</v>
      </c>
      <c r="AH111" s="41" t="s">
        <v>1</v>
      </c>
      <c r="AI111" s="42" t="s">
        <v>463</v>
      </c>
      <c r="AJ111" t="str">
        <f t="shared" si="14"/>
        <v>KSK 274-08-P2</v>
      </c>
      <c r="AK111" s="31">
        <v>91.62</v>
      </c>
    </row>
    <row r="112" spans="1:37" ht="16" x14ac:dyDescent="0.2">
      <c r="A112" s="10">
        <v>12</v>
      </c>
      <c r="B112" s="40">
        <v>4</v>
      </c>
      <c r="C112" s="41" t="s">
        <v>1</v>
      </c>
      <c r="D112" s="42" t="s">
        <v>4</v>
      </c>
      <c r="F112" s="31">
        <v>83.37</v>
      </c>
      <c r="G112" s="31">
        <v>15.89</v>
      </c>
      <c r="H112" s="31"/>
      <c r="I112" s="31"/>
      <c r="J112" s="31">
        <v>0.23799999999999999</v>
      </c>
      <c r="K112" s="31">
        <v>0.495</v>
      </c>
      <c r="O112" s="32">
        <f t="shared" si="19"/>
        <v>99.993000000000009</v>
      </c>
      <c r="P112" s="36">
        <f t="shared" si="20"/>
        <v>0.2380000000000041</v>
      </c>
      <c r="Q112" s="36"/>
      <c r="S112" s="3" t="s">
        <v>1</v>
      </c>
      <c r="T112" s="25" t="s">
        <v>32</v>
      </c>
      <c r="U112" s="10">
        <v>4</v>
      </c>
      <c r="V112" s="45" t="str">
        <f t="shared" si="21"/>
        <v>KSK 090-01</v>
      </c>
      <c r="W112" s="64">
        <v>90.15</v>
      </c>
      <c r="X112" s="32">
        <v>8.1</v>
      </c>
      <c r="Y112" s="32">
        <v>0.27800000000000002</v>
      </c>
      <c r="Z112" s="46">
        <v>1.4699999999999993</v>
      </c>
      <c r="AA112" s="32"/>
      <c r="AB112" s="65">
        <v>91.496830000000003</v>
      </c>
      <c r="AC112" s="36">
        <v>8.2210099999999997</v>
      </c>
      <c r="AD112" s="36">
        <v>0.28215000000000001</v>
      </c>
      <c r="AE112" s="62">
        <f t="shared" si="22"/>
        <v>1.4939877981142506</v>
      </c>
      <c r="AF112" s="34"/>
      <c r="AG112" s="10">
        <v>4</v>
      </c>
      <c r="AH112" s="3" t="s">
        <v>1</v>
      </c>
      <c r="AI112" s="25" t="s">
        <v>19</v>
      </c>
      <c r="AJ112" t="str">
        <f t="shared" si="14"/>
        <v>KSK 466-01</v>
      </c>
      <c r="AK112" s="34">
        <v>91.61</v>
      </c>
    </row>
    <row r="113" spans="1:37" ht="16" x14ac:dyDescent="0.2">
      <c r="A113" s="10">
        <v>13</v>
      </c>
      <c r="B113" s="40">
        <v>4</v>
      </c>
      <c r="C113" s="41" t="s">
        <v>1</v>
      </c>
      <c r="D113" s="42" t="s">
        <v>2</v>
      </c>
      <c r="F113" s="31">
        <v>98.19</v>
      </c>
      <c r="G113" s="31">
        <v>1.63</v>
      </c>
      <c r="H113" s="31"/>
      <c r="I113" s="31"/>
      <c r="J113" s="31">
        <v>0.18099999999999999</v>
      </c>
      <c r="K113" s="31"/>
      <c r="O113" s="32">
        <f t="shared" si="19"/>
        <v>100.00099999999999</v>
      </c>
      <c r="P113" s="36">
        <f t="shared" si="20"/>
        <v>0.18099999999999294</v>
      </c>
      <c r="Q113" s="36"/>
      <c r="S113" s="3" t="s">
        <v>1</v>
      </c>
      <c r="T113" s="25" t="s">
        <v>33</v>
      </c>
      <c r="U113" s="10">
        <v>4</v>
      </c>
      <c r="V113" s="45" t="str">
        <f t="shared" si="21"/>
        <v>KSK 090-02</v>
      </c>
      <c r="W113" s="32">
        <v>92.38</v>
      </c>
      <c r="X113" s="32">
        <v>5.84</v>
      </c>
      <c r="Y113" s="32">
        <v>1.43</v>
      </c>
      <c r="Z113" s="32">
        <v>0.35000000000000475</v>
      </c>
      <c r="AA113" s="32"/>
      <c r="AB113" s="36">
        <v>92.704470000000001</v>
      </c>
      <c r="AC113" s="36">
        <v>5.8605099999999997</v>
      </c>
      <c r="AD113" s="36">
        <v>1.43502</v>
      </c>
      <c r="AE113" s="36">
        <f t="shared" si="22"/>
        <v>0.35123403334055547</v>
      </c>
      <c r="AF113" s="31"/>
      <c r="AG113" s="40">
        <v>4</v>
      </c>
      <c r="AH113" s="41" t="s">
        <v>1</v>
      </c>
      <c r="AI113" s="42" t="s">
        <v>462</v>
      </c>
      <c r="AJ113" t="str">
        <f t="shared" si="14"/>
        <v>KSK 274-08-P1</v>
      </c>
      <c r="AK113" s="31">
        <v>91.53</v>
      </c>
    </row>
    <row r="114" spans="1:37" ht="16" x14ac:dyDescent="0.2">
      <c r="A114" s="10">
        <v>14</v>
      </c>
      <c r="B114" s="40">
        <v>4</v>
      </c>
      <c r="C114" s="41" t="s">
        <v>1</v>
      </c>
      <c r="D114" s="42" t="s">
        <v>9</v>
      </c>
      <c r="F114" s="31">
        <v>94.64</v>
      </c>
      <c r="G114" s="31">
        <v>5.36</v>
      </c>
      <c r="H114" s="31"/>
      <c r="I114" s="31"/>
      <c r="J114" s="31"/>
      <c r="K114" s="31"/>
      <c r="O114" s="32">
        <f t="shared" si="19"/>
        <v>100</v>
      </c>
      <c r="P114" s="36">
        <f t="shared" si="20"/>
        <v>-8.8817841970012523E-16</v>
      </c>
      <c r="Q114" s="36"/>
      <c r="S114" s="3" t="s">
        <v>1</v>
      </c>
      <c r="T114" s="25" t="s">
        <v>34</v>
      </c>
      <c r="U114" s="10">
        <v>4</v>
      </c>
      <c r="V114" s="45" t="str">
        <f t="shared" si="21"/>
        <v>KSK 092-01</v>
      </c>
      <c r="W114" s="64">
        <v>84.78</v>
      </c>
      <c r="X114" s="32">
        <v>8.02</v>
      </c>
      <c r="Y114" s="32">
        <v>2.35</v>
      </c>
      <c r="Z114" s="46">
        <v>4.8499999999999854</v>
      </c>
      <c r="AA114" s="32"/>
      <c r="AB114" s="65">
        <v>89.101420000000005</v>
      </c>
      <c r="AC114" s="36">
        <v>8.4288000000000007</v>
      </c>
      <c r="AD114" s="36">
        <v>2.4697800000000001</v>
      </c>
      <c r="AE114" s="62">
        <f t="shared" si="22"/>
        <v>5.0972163246048634</v>
      </c>
      <c r="AF114" s="31"/>
      <c r="AG114" s="10">
        <v>4</v>
      </c>
      <c r="AH114" s="3" t="s">
        <v>1</v>
      </c>
      <c r="AI114" s="25" t="s">
        <v>20</v>
      </c>
      <c r="AJ114" t="str">
        <f t="shared" si="14"/>
        <v>KSK 051-01</v>
      </c>
      <c r="AK114" s="31">
        <v>91.35</v>
      </c>
    </row>
    <row r="115" spans="1:37" ht="16" x14ac:dyDescent="0.2">
      <c r="A115" s="10">
        <v>15</v>
      </c>
      <c r="B115" s="40">
        <v>4</v>
      </c>
      <c r="C115" s="41" t="s">
        <v>1</v>
      </c>
      <c r="D115" s="42" t="s">
        <v>3</v>
      </c>
      <c r="F115" s="31">
        <v>84.21</v>
      </c>
      <c r="G115" s="31">
        <v>14.79</v>
      </c>
      <c r="H115" s="31"/>
      <c r="I115" s="31"/>
      <c r="J115" s="31">
        <v>0.45700000000000002</v>
      </c>
      <c r="K115" s="31">
        <v>0.53900000000000003</v>
      </c>
      <c r="O115" s="32">
        <f t="shared" si="19"/>
        <v>99.995999999999995</v>
      </c>
      <c r="P115" s="36">
        <f t="shared" si="20"/>
        <v>0.45700000000000218</v>
      </c>
      <c r="Q115" s="36"/>
      <c r="S115" s="3" t="s">
        <v>1</v>
      </c>
      <c r="T115" s="25" t="s">
        <v>35</v>
      </c>
      <c r="U115" s="10">
        <v>4</v>
      </c>
      <c r="V115" s="45" t="str">
        <f t="shared" si="21"/>
        <v>KSK 092-02</v>
      </c>
      <c r="W115" s="32">
        <v>90.49</v>
      </c>
      <c r="X115" s="32">
        <v>9.06</v>
      </c>
      <c r="Y115" s="32">
        <v>0</v>
      </c>
      <c r="Z115" s="32">
        <v>0.45600000000000485</v>
      </c>
      <c r="AA115" s="32"/>
      <c r="AB115" s="36">
        <v>90.899050000000003</v>
      </c>
      <c r="AC115" s="36">
        <v>9.1009499999999992</v>
      </c>
      <c r="AD115" s="36">
        <v>0</v>
      </c>
      <c r="AE115" s="36">
        <f t="shared" si="22"/>
        <v>0.45203889932590091</v>
      </c>
      <c r="AF115" s="31"/>
      <c r="AG115" s="40">
        <v>4</v>
      </c>
      <c r="AH115" s="41" t="s">
        <v>1</v>
      </c>
      <c r="AI115" s="42" t="s">
        <v>8</v>
      </c>
      <c r="AJ115" t="str">
        <f t="shared" si="14"/>
        <v>KSK 208-08</v>
      </c>
      <c r="AK115" s="31">
        <v>90.86</v>
      </c>
    </row>
    <row r="116" spans="1:37" ht="16" x14ac:dyDescent="0.2">
      <c r="A116" s="10">
        <v>16</v>
      </c>
      <c r="B116" s="40">
        <v>4</v>
      </c>
      <c r="C116" s="41" t="s">
        <v>1</v>
      </c>
      <c r="D116" s="42" t="s">
        <v>8</v>
      </c>
      <c r="F116" s="31">
        <v>90.86</v>
      </c>
      <c r="G116" s="31">
        <v>8.83</v>
      </c>
      <c r="H116" s="31"/>
      <c r="I116" s="31"/>
      <c r="J116" s="31">
        <v>0.315</v>
      </c>
      <c r="K116" s="31"/>
      <c r="O116" s="32">
        <f t="shared" si="19"/>
        <v>100.005</v>
      </c>
      <c r="P116" s="36">
        <f t="shared" si="20"/>
        <v>0.31499999999999595</v>
      </c>
      <c r="Q116" s="36"/>
      <c r="S116" s="3" t="s">
        <v>1</v>
      </c>
      <c r="T116" s="25" t="s">
        <v>36</v>
      </c>
      <c r="U116" s="10">
        <v>4</v>
      </c>
      <c r="V116" s="45" t="str">
        <f t="shared" si="21"/>
        <v>KSK 092-03</v>
      </c>
      <c r="W116" s="32">
        <v>89.78</v>
      </c>
      <c r="X116" s="32">
        <v>7.76</v>
      </c>
      <c r="Y116" s="32">
        <v>2.2949999999999999</v>
      </c>
      <c r="Z116" s="32">
        <v>0.15600000000001302</v>
      </c>
      <c r="AA116" s="32"/>
      <c r="AB116" s="36">
        <v>89.928380000000004</v>
      </c>
      <c r="AC116" s="36">
        <v>7.7728299999999999</v>
      </c>
      <c r="AD116" s="36">
        <v>2.2987899999999999</v>
      </c>
      <c r="AE116" s="36">
        <f t="shared" si="22"/>
        <v>0.16527066161729012</v>
      </c>
      <c r="AF116" s="31"/>
      <c r="AG116" s="40">
        <v>4</v>
      </c>
      <c r="AH116" s="41" t="s">
        <v>1</v>
      </c>
      <c r="AI116" s="42" t="s">
        <v>10</v>
      </c>
      <c r="AJ116" t="str">
        <f t="shared" si="14"/>
        <v>KSK 283-01</v>
      </c>
      <c r="AK116" s="31">
        <v>90.8</v>
      </c>
    </row>
    <row r="117" spans="1:37" ht="16" x14ac:dyDescent="0.2">
      <c r="A117" s="10">
        <v>17</v>
      </c>
      <c r="B117" s="40">
        <v>4</v>
      </c>
      <c r="C117" s="41" t="s">
        <v>1</v>
      </c>
      <c r="D117" s="42" t="s">
        <v>462</v>
      </c>
      <c r="E117" t="s">
        <v>454</v>
      </c>
      <c r="F117" s="31">
        <v>91.53</v>
      </c>
      <c r="G117" s="31">
        <v>6.84</v>
      </c>
      <c r="H117" s="31"/>
      <c r="I117" s="34"/>
      <c r="J117" s="31">
        <v>0.33300000000000002</v>
      </c>
      <c r="K117" s="31">
        <v>1.2989999999999999</v>
      </c>
      <c r="O117" s="32">
        <f t="shared" si="19"/>
        <v>100.00200000000001</v>
      </c>
      <c r="P117" s="36">
        <f t="shared" si="20"/>
        <v>0.33300000000000862</v>
      </c>
      <c r="Q117" s="36"/>
      <c r="S117" s="3" t="s">
        <v>1</v>
      </c>
      <c r="T117" s="25" t="s">
        <v>37</v>
      </c>
      <c r="U117" s="10">
        <v>4</v>
      </c>
      <c r="V117" s="45" t="str">
        <f t="shared" si="21"/>
        <v>KSK 092-04</v>
      </c>
      <c r="W117" s="32">
        <v>86.49</v>
      </c>
      <c r="X117" s="32">
        <v>13.27</v>
      </c>
      <c r="Y117" s="32">
        <v>0</v>
      </c>
      <c r="Z117" s="32">
        <v>0.23799999999999599</v>
      </c>
      <c r="AA117" s="32"/>
      <c r="AB117" s="36">
        <v>86.698080000000004</v>
      </c>
      <c r="AC117" s="36">
        <v>13.301920000000001</v>
      </c>
      <c r="AD117" s="36">
        <v>0</v>
      </c>
      <c r="AE117" s="36">
        <f t="shared" si="22"/>
        <v>0.24058272632675406</v>
      </c>
      <c r="AF117" s="31"/>
      <c r="AG117" s="10">
        <v>3</v>
      </c>
      <c r="AH117" s="3" t="s">
        <v>1</v>
      </c>
      <c r="AI117" s="18" t="s">
        <v>103</v>
      </c>
      <c r="AJ117" t="str">
        <f t="shared" si="14"/>
        <v>KSK 056-06</v>
      </c>
      <c r="AK117" s="31">
        <v>90.57</v>
      </c>
    </row>
    <row r="118" spans="1:37" ht="16" x14ac:dyDescent="0.2">
      <c r="A118" s="10"/>
      <c r="B118" s="40">
        <v>4</v>
      </c>
      <c r="C118" s="41" t="s">
        <v>1</v>
      </c>
      <c r="D118" s="42" t="s">
        <v>463</v>
      </c>
      <c r="E118" t="s">
        <v>455</v>
      </c>
      <c r="F118" s="31">
        <v>91.62</v>
      </c>
      <c r="G118" s="31">
        <v>6.72</v>
      </c>
      <c r="H118" s="31"/>
      <c r="I118" s="31"/>
      <c r="J118" s="31">
        <v>0.28799999999999998</v>
      </c>
      <c r="K118" s="31">
        <v>1.373</v>
      </c>
      <c r="O118" s="32">
        <f t="shared" si="19"/>
        <v>100.001</v>
      </c>
      <c r="P118" s="36">
        <f t="shared" si="20"/>
        <v>0.28800000000000048</v>
      </c>
      <c r="Q118" s="36"/>
      <c r="S118" s="3" t="s">
        <v>1</v>
      </c>
      <c r="T118" s="25" t="s">
        <v>38</v>
      </c>
      <c r="U118" s="10">
        <v>4</v>
      </c>
      <c r="V118" s="45" t="str">
        <f t="shared" si="21"/>
        <v>KSK 092-05</v>
      </c>
      <c r="W118" s="32">
        <v>81.010000000000005</v>
      </c>
      <c r="X118" s="32">
        <v>18.63</v>
      </c>
      <c r="Y118" s="32">
        <v>0.36299999999999999</v>
      </c>
      <c r="Z118" s="32">
        <v>-3.9968028886505635E-15</v>
      </c>
      <c r="AA118" s="32"/>
      <c r="AB118" s="36">
        <v>81.007570000000001</v>
      </c>
      <c r="AC118" s="36">
        <v>18.629439999999999</v>
      </c>
      <c r="AD118" s="36">
        <v>0.36298999999999998</v>
      </c>
      <c r="AE118" s="36">
        <f t="shared" si="22"/>
        <v>-2.9996296753535723E-3</v>
      </c>
      <c r="AF118" s="31"/>
      <c r="AG118" s="10">
        <v>2</v>
      </c>
      <c r="AH118" s="3" t="s">
        <v>1</v>
      </c>
      <c r="AI118" s="6">
        <v>515</v>
      </c>
      <c r="AJ118" t="str">
        <f t="shared" si="14"/>
        <v>KSK 515</v>
      </c>
      <c r="AK118" s="31">
        <v>90.49</v>
      </c>
    </row>
    <row r="119" spans="1:37" ht="16" x14ac:dyDescent="0.2">
      <c r="A119" s="10">
        <v>18</v>
      </c>
      <c r="B119" s="40">
        <v>4</v>
      </c>
      <c r="C119" s="41" t="s">
        <v>1</v>
      </c>
      <c r="D119" s="42" t="s">
        <v>5</v>
      </c>
      <c r="F119" s="31">
        <v>89.28</v>
      </c>
      <c r="G119" s="31">
        <v>8.6199999999999992</v>
      </c>
      <c r="H119" s="31"/>
      <c r="I119" s="31"/>
      <c r="J119" s="31">
        <v>0.48</v>
      </c>
      <c r="K119" s="31">
        <v>1.62</v>
      </c>
      <c r="O119" s="32">
        <f t="shared" si="19"/>
        <v>100.00000000000001</v>
      </c>
      <c r="P119" s="36">
        <f t="shared" si="20"/>
        <v>0.48000000000001375</v>
      </c>
      <c r="Q119" s="36"/>
      <c r="S119" s="48" t="s">
        <v>1</v>
      </c>
      <c r="T119" s="49" t="s">
        <v>3</v>
      </c>
      <c r="U119" s="50">
        <v>4</v>
      </c>
      <c r="V119" s="52" t="str">
        <f t="shared" si="21"/>
        <v>KSK 092-06</v>
      </c>
      <c r="W119" s="51">
        <v>84.21</v>
      </c>
      <c r="X119" s="51">
        <v>14.79</v>
      </c>
      <c r="Y119" s="51">
        <v>0.53900000000000003</v>
      </c>
      <c r="Z119" s="51">
        <v>0.45700000000000218</v>
      </c>
      <c r="AA119" s="32"/>
      <c r="AB119" s="36">
        <v>84.600009999999997</v>
      </c>
      <c r="AC119" s="36">
        <v>14.858499999999999</v>
      </c>
      <c r="AD119" s="36">
        <v>0.54149999999999998</v>
      </c>
      <c r="AE119" s="36">
        <f t="shared" si="22"/>
        <v>0.46313976962356462</v>
      </c>
      <c r="AF119" s="31"/>
      <c r="AG119" s="10">
        <v>4</v>
      </c>
      <c r="AH119" s="3" t="s">
        <v>1</v>
      </c>
      <c r="AI119" s="25" t="s">
        <v>35</v>
      </c>
      <c r="AJ119" t="str">
        <f t="shared" si="14"/>
        <v>KSK 092-02</v>
      </c>
      <c r="AK119" s="31">
        <v>90.49</v>
      </c>
    </row>
    <row r="120" spans="1:37" ht="16" x14ac:dyDescent="0.2">
      <c r="A120" s="10">
        <v>19</v>
      </c>
      <c r="B120" s="40">
        <v>4</v>
      </c>
      <c r="C120" s="41" t="s">
        <v>1</v>
      </c>
      <c r="D120" s="42" t="s">
        <v>10</v>
      </c>
      <c r="F120" s="31">
        <v>90.8</v>
      </c>
      <c r="G120" s="31">
        <v>7.01</v>
      </c>
      <c r="H120" s="31"/>
      <c r="I120" s="31"/>
      <c r="J120" s="31">
        <v>0.62</v>
      </c>
      <c r="K120" s="31">
        <v>1.5680000000000001</v>
      </c>
      <c r="O120" s="32">
        <f t="shared" si="19"/>
        <v>99.998000000000005</v>
      </c>
      <c r="P120" s="36">
        <f t="shared" si="20"/>
        <v>0.62000000000000766</v>
      </c>
      <c r="Q120" s="36"/>
      <c r="S120" s="3" t="s">
        <v>1</v>
      </c>
      <c r="T120" s="25" t="s">
        <v>24</v>
      </c>
      <c r="U120" s="10">
        <v>4</v>
      </c>
      <c r="V120" s="45" t="str">
        <f t="shared" si="21"/>
        <v>KSK 129-04</v>
      </c>
      <c r="W120" s="32">
        <v>89.45</v>
      </c>
      <c r="X120" s="32">
        <v>8.17</v>
      </c>
      <c r="Y120" s="32">
        <v>1.954</v>
      </c>
      <c r="Z120" s="32">
        <v>0.42599999999999727</v>
      </c>
      <c r="AA120" s="32"/>
      <c r="AB120" s="36">
        <v>89.832689999999999</v>
      </c>
      <c r="AC120" s="36">
        <v>8.2049500000000002</v>
      </c>
      <c r="AD120" s="36">
        <v>1.9623600000000001</v>
      </c>
      <c r="AE120" s="36">
        <f t="shared" si="22"/>
        <v>0.42782560089435057</v>
      </c>
      <c r="AF120" s="31"/>
      <c r="AG120" s="10">
        <v>4</v>
      </c>
      <c r="AH120" s="3" t="s">
        <v>1</v>
      </c>
      <c r="AI120" s="25" t="s">
        <v>21</v>
      </c>
      <c r="AJ120" t="str">
        <f t="shared" si="14"/>
        <v>KSK 051-02</v>
      </c>
      <c r="AK120" s="31">
        <v>90.48</v>
      </c>
    </row>
    <row r="121" spans="1:37" ht="16" x14ac:dyDescent="0.2">
      <c r="A121" s="10">
        <v>20</v>
      </c>
      <c r="B121" s="40">
        <v>4</v>
      </c>
      <c r="C121" s="41" t="s">
        <v>1</v>
      </c>
      <c r="D121" s="42" t="s">
        <v>6</v>
      </c>
      <c r="F121" s="31">
        <v>89.05</v>
      </c>
      <c r="G121" s="31">
        <v>10.49</v>
      </c>
      <c r="H121" s="31"/>
      <c r="I121" s="31"/>
      <c r="J121" s="31">
        <v>0.23599999999999999</v>
      </c>
      <c r="K121" s="31">
        <v>0.221</v>
      </c>
      <c r="O121" s="32">
        <f t="shared" si="19"/>
        <v>99.997</v>
      </c>
      <c r="P121" s="36">
        <f t="shared" si="20"/>
        <v>0.23600000000000251</v>
      </c>
      <c r="Q121" s="36"/>
      <c r="S121" s="48" t="s">
        <v>1</v>
      </c>
      <c r="T121" s="49" t="s">
        <v>8</v>
      </c>
      <c r="U121" s="50">
        <v>4</v>
      </c>
      <c r="V121" s="52" t="str">
        <f t="shared" si="21"/>
        <v>KSK 208-08</v>
      </c>
      <c r="W121" s="51">
        <v>90.86</v>
      </c>
      <c r="X121" s="51">
        <v>8.83</v>
      </c>
      <c r="Y121" s="51">
        <v>0</v>
      </c>
      <c r="Z121" s="51">
        <v>0.31499999999999595</v>
      </c>
      <c r="AA121" s="32"/>
      <c r="AB121" s="36">
        <v>91.142539999999997</v>
      </c>
      <c r="AC121" s="36">
        <v>8.8574599999999997</v>
      </c>
      <c r="AD121" s="36">
        <v>0</v>
      </c>
      <c r="AE121" s="36">
        <f t="shared" si="22"/>
        <v>0.31096191943649276</v>
      </c>
      <c r="AF121" s="31"/>
      <c r="AG121" s="10">
        <v>4</v>
      </c>
      <c r="AH121" s="3" t="s">
        <v>1</v>
      </c>
      <c r="AI121" s="25" t="s">
        <v>26</v>
      </c>
      <c r="AJ121" t="str">
        <f t="shared" si="14"/>
        <v>KSK 349-02</v>
      </c>
      <c r="AK121" s="31">
        <v>90.44</v>
      </c>
    </row>
    <row r="122" spans="1:37" ht="16" x14ac:dyDescent="0.2">
      <c r="A122" s="10">
        <v>21</v>
      </c>
      <c r="B122" s="10">
        <v>4</v>
      </c>
      <c r="C122" s="3" t="s">
        <v>1</v>
      </c>
      <c r="D122" s="25" t="s">
        <v>20</v>
      </c>
      <c r="F122" s="31">
        <v>91.35</v>
      </c>
      <c r="G122" s="31">
        <v>6.21</v>
      </c>
      <c r="H122" s="31"/>
      <c r="I122" s="31">
        <v>0.36</v>
      </c>
      <c r="J122" s="31">
        <v>0.85</v>
      </c>
      <c r="K122" s="31">
        <v>1.2330000000000001</v>
      </c>
      <c r="O122" s="32">
        <f t="shared" si="19"/>
        <v>100.00299999999999</v>
      </c>
      <c r="P122" s="36">
        <f t="shared" si="20"/>
        <v>1.2099999999999915</v>
      </c>
      <c r="Q122" s="36"/>
      <c r="S122" s="3" t="s">
        <v>1</v>
      </c>
      <c r="T122" s="25">
        <v>226</v>
      </c>
      <c r="U122" s="10">
        <v>4</v>
      </c>
      <c r="V122" s="45" t="str">
        <f t="shared" si="21"/>
        <v>KSK 226</v>
      </c>
      <c r="W122" s="32">
        <v>83.13</v>
      </c>
      <c r="X122" s="32">
        <v>16.670000000000002</v>
      </c>
      <c r="Y122" s="32">
        <v>0</v>
      </c>
      <c r="Z122" s="32">
        <v>0.19599999999999795</v>
      </c>
      <c r="AA122" s="32"/>
      <c r="AB122" s="36">
        <v>83.296589999999995</v>
      </c>
      <c r="AC122" s="36">
        <v>16.703410000000002</v>
      </c>
      <c r="AD122" s="36">
        <v>0</v>
      </c>
      <c r="AE122" s="36">
        <f t="shared" si="22"/>
        <v>0.20039696860339151</v>
      </c>
      <c r="AF122" s="31"/>
      <c r="AG122" s="10">
        <v>4</v>
      </c>
      <c r="AH122" s="3" t="s">
        <v>1</v>
      </c>
      <c r="AI122" s="25" t="s">
        <v>22</v>
      </c>
      <c r="AJ122" t="str">
        <f t="shared" si="14"/>
        <v>KSK 051-06</v>
      </c>
      <c r="AK122" s="31">
        <v>90.2</v>
      </c>
    </row>
    <row r="123" spans="1:37" ht="16" x14ac:dyDescent="0.2">
      <c r="A123" s="10">
        <v>22</v>
      </c>
      <c r="B123" s="10">
        <v>4</v>
      </c>
      <c r="C123" s="3" t="s">
        <v>1</v>
      </c>
      <c r="D123" s="25" t="s">
        <v>21</v>
      </c>
      <c r="F123" s="31">
        <v>90.48</v>
      </c>
      <c r="G123" s="31">
        <v>7.24</v>
      </c>
      <c r="H123" s="31"/>
      <c r="I123" s="34"/>
      <c r="J123" s="31">
        <v>0.35</v>
      </c>
      <c r="K123" s="31">
        <v>1.93</v>
      </c>
      <c r="O123" s="32">
        <f t="shared" si="19"/>
        <v>100</v>
      </c>
      <c r="P123" s="36">
        <f t="shared" si="20"/>
        <v>0.34999999999999587</v>
      </c>
      <c r="Q123" s="36"/>
      <c r="S123" s="3" t="s">
        <v>1</v>
      </c>
      <c r="T123" s="25" t="s">
        <v>13</v>
      </c>
      <c r="U123" s="10">
        <v>4</v>
      </c>
      <c r="V123" s="45" t="str">
        <f t="shared" si="21"/>
        <v>KSK 237-01</v>
      </c>
      <c r="W123" s="32">
        <v>88.04</v>
      </c>
      <c r="X123" s="32">
        <v>10.89</v>
      </c>
      <c r="Y123" s="32">
        <v>0.89700000000000002</v>
      </c>
      <c r="Z123" s="32">
        <v>0.1650000000000118</v>
      </c>
      <c r="AA123" s="32"/>
      <c r="AB123" s="36">
        <v>88.192570000000003</v>
      </c>
      <c r="AC123" s="36">
        <v>10.90887</v>
      </c>
      <c r="AD123" s="36">
        <v>0.89854999999999996</v>
      </c>
      <c r="AE123" s="36">
        <f t="shared" si="22"/>
        <v>0.17329622898682098</v>
      </c>
      <c r="AF123" s="31"/>
      <c r="AG123" s="10">
        <v>4</v>
      </c>
      <c r="AH123" s="3" t="s">
        <v>1</v>
      </c>
      <c r="AI123" s="25" t="s">
        <v>32</v>
      </c>
      <c r="AJ123" t="str">
        <f t="shared" si="14"/>
        <v>KSK 090-01</v>
      </c>
      <c r="AK123" s="31">
        <v>90.15</v>
      </c>
    </row>
    <row r="124" spans="1:37" ht="16" x14ac:dyDescent="0.2">
      <c r="A124" s="10">
        <v>23</v>
      </c>
      <c r="B124" s="10">
        <v>4</v>
      </c>
      <c r="C124" s="3" t="s">
        <v>1</v>
      </c>
      <c r="D124" s="25" t="s">
        <v>22</v>
      </c>
      <c r="F124" s="31">
        <v>90.2</v>
      </c>
      <c r="G124" s="31">
        <v>9.6300000000000008</v>
      </c>
      <c r="H124" s="31"/>
      <c r="I124" s="31"/>
      <c r="J124" s="31">
        <v>0.16500000000000001</v>
      </c>
      <c r="K124" s="31"/>
      <c r="O124" s="32">
        <f t="shared" si="19"/>
        <v>99.995000000000005</v>
      </c>
      <c r="P124" s="36">
        <f t="shared" si="20"/>
        <v>0.16500000000000092</v>
      </c>
      <c r="Q124" s="36"/>
      <c r="S124" s="3" t="s">
        <v>1</v>
      </c>
      <c r="T124" s="25" t="s">
        <v>14</v>
      </c>
      <c r="U124" s="10">
        <v>4</v>
      </c>
      <c r="V124" s="45" t="str">
        <f t="shared" si="21"/>
        <v>KSK 243-03</v>
      </c>
      <c r="W124" s="32">
        <v>93.93</v>
      </c>
      <c r="X124" s="32">
        <v>6.07</v>
      </c>
      <c r="Y124" s="32">
        <v>0</v>
      </c>
      <c r="Z124" s="32">
        <v>-7.1054273576010019E-15</v>
      </c>
      <c r="AA124" s="32"/>
      <c r="AB124" s="36">
        <v>93.93</v>
      </c>
      <c r="AC124" s="36">
        <v>6.07</v>
      </c>
      <c r="AD124" s="36">
        <v>0</v>
      </c>
      <c r="AE124" s="36">
        <f t="shared" si="22"/>
        <v>0</v>
      </c>
      <c r="AF124" s="31"/>
      <c r="AG124" s="10">
        <v>1</v>
      </c>
      <c r="AH124" s="3" t="s">
        <v>1</v>
      </c>
      <c r="AI124" t="s">
        <v>120</v>
      </c>
      <c r="AJ124" t="str">
        <f t="shared" si="14"/>
        <v>KSK 006-01-A</v>
      </c>
      <c r="AK124" s="31">
        <v>90.01</v>
      </c>
    </row>
    <row r="125" spans="1:37" ht="16" x14ac:dyDescent="0.2">
      <c r="A125" s="10">
        <v>24</v>
      </c>
      <c r="B125" s="10">
        <v>4</v>
      </c>
      <c r="C125" s="3" t="s">
        <v>1</v>
      </c>
      <c r="D125" s="25" t="s">
        <v>23</v>
      </c>
      <c r="F125" s="31">
        <v>88.3</v>
      </c>
      <c r="G125" s="31">
        <v>10.65</v>
      </c>
      <c r="H125" s="31"/>
      <c r="I125" s="31"/>
      <c r="J125" s="31"/>
      <c r="K125" s="31">
        <v>1.0549999999999999</v>
      </c>
      <c r="O125" s="32">
        <f t="shared" si="19"/>
        <v>100.00500000000001</v>
      </c>
      <c r="P125" s="36">
        <f t="shared" si="20"/>
        <v>1.2212453270876722E-14</v>
      </c>
      <c r="Q125" s="36"/>
      <c r="S125" s="3" t="s">
        <v>1</v>
      </c>
      <c r="T125" s="25" t="s">
        <v>15</v>
      </c>
      <c r="U125" s="10">
        <v>4</v>
      </c>
      <c r="V125" s="45" t="str">
        <f t="shared" si="21"/>
        <v>KSK 243-04</v>
      </c>
      <c r="W125" s="32">
        <v>96.19</v>
      </c>
      <c r="X125" s="32">
        <v>3.81</v>
      </c>
      <c r="Y125" s="32">
        <v>0</v>
      </c>
      <c r="Z125" s="32">
        <v>2.2204460492503131E-15</v>
      </c>
      <c r="AA125" s="32"/>
      <c r="AB125" s="36">
        <v>96.19</v>
      </c>
      <c r="AC125" s="36">
        <v>3.81</v>
      </c>
      <c r="AD125" s="36">
        <v>0</v>
      </c>
      <c r="AE125" s="36">
        <f t="shared" si="22"/>
        <v>0</v>
      </c>
      <c r="AF125" s="31"/>
      <c r="AG125" s="10">
        <v>4</v>
      </c>
      <c r="AH125" s="3" t="s">
        <v>1</v>
      </c>
      <c r="AI125" s="25" t="s">
        <v>36</v>
      </c>
      <c r="AJ125" t="str">
        <f t="shared" si="14"/>
        <v>KSK 092-03</v>
      </c>
      <c r="AK125" s="31">
        <v>89.78</v>
      </c>
    </row>
    <row r="126" spans="1:37" ht="16" x14ac:dyDescent="0.2">
      <c r="A126" s="10">
        <v>25</v>
      </c>
      <c r="B126" s="10">
        <v>4</v>
      </c>
      <c r="C126" s="3" t="s">
        <v>1</v>
      </c>
      <c r="D126" s="25" t="s">
        <v>32</v>
      </c>
      <c r="F126" s="31">
        <v>90.15</v>
      </c>
      <c r="G126" s="31">
        <v>8.1</v>
      </c>
      <c r="H126" s="31"/>
      <c r="I126" s="31">
        <v>0.42</v>
      </c>
      <c r="J126" s="31">
        <v>1.05</v>
      </c>
      <c r="K126" s="31">
        <v>0.27800000000000002</v>
      </c>
      <c r="O126" s="32">
        <f t="shared" si="19"/>
        <v>99.998000000000005</v>
      </c>
      <c r="P126" s="36">
        <f t="shared" si="20"/>
        <v>1.4699999999999993</v>
      </c>
      <c r="Q126" s="36"/>
      <c r="S126" s="48" t="s">
        <v>1</v>
      </c>
      <c r="T126" s="60" t="s">
        <v>462</v>
      </c>
      <c r="U126" s="50">
        <v>4</v>
      </c>
      <c r="V126" s="52" t="str">
        <f t="shared" si="21"/>
        <v>KSK 274-08-P1</v>
      </c>
      <c r="W126" s="51">
        <v>91.53</v>
      </c>
      <c r="X126" s="51">
        <v>6.84</v>
      </c>
      <c r="Y126" s="51">
        <v>1.2989999999999999</v>
      </c>
      <c r="Z126" s="51">
        <v>0.33300000000000862</v>
      </c>
      <c r="AA126" s="32"/>
      <c r="AB126" s="36">
        <v>91.833969999999994</v>
      </c>
      <c r="AC126" s="36">
        <v>6.8627200000000004</v>
      </c>
      <c r="AD126" s="36">
        <v>1.30331</v>
      </c>
      <c r="AE126" s="36">
        <f t="shared" si="22"/>
        <v>0.3320987654320906</v>
      </c>
      <c r="AF126" s="34"/>
      <c r="AG126" s="10">
        <v>4</v>
      </c>
      <c r="AH126" s="3" t="s">
        <v>1</v>
      </c>
      <c r="AI126" s="25" t="s">
        <v>27</v>
      </c>
      <c r="AJ126" t="str">
        <f t="shared" si="14"/>
        <v>KSK 349-03</v>
      </c>
      <c r="AK126" s="34">
        <v>89.61</v>
      </c>
    </row>
    <row r="127" spans="1:37" ht="16" x14ac:dyDescent="0.2">
      <c r="A127" s="10">
        <v>26</v>
      </c>
      <c r="B127" s="10">
        <v>4</v>
      </c>
      <c r="C127" s="3" t="s">
        <v>1</v>
      </c>
      <c r="D127" s="25" t="s">
        <v>33</v>
      </c>
      <c r="F127" s="31">
        <v>92.38</v>
      </c>
      <c r="G127" s="31">
        <v>5.84</v>
      </c>
      <c r="H127" s="31"/>
      <c r="I127" s="31"/>
      <c r="J127" s="31">
        <v>0.35</v>
      </c>
      <c r="K127" s="31">
        <v>1.43</v>
      </c>
      <c r="O127" s="32">
        <f t="shared" si="19"/>
        <v>100</v>
      </c>
      <c r="P127" s="36">
        <f t="shared" si="20"/>
        <v>0.35000000000000475</v>
      </c>
      <c r="Q127" s="36"/>
      <c r="S127" s="48" t="s">
        <v>1</v>
      </c>
      <c r="T127" s="60" t="s">
        <v>463</v>
      </c>
      <c r="U127" s="50">
        <v>4</v>
      </c>
      <c r="V127" s="52" t="str">
        <f t="shared" si="21"/>
        <v>KSK 274-08-P2</v>
      </c>
      <c r="W127" s="51">
        <v>91.62</v>
      </c>
      <c r="X127" s="51">
        <v>6.72</v>
      </c>
      <c r="Y127" s="51">
        <v>1.373</v>
      </c>
      <c r="Z127" s="51">
        <v>0.28800000000000048</v>
      </c>
      <c r="AA127" s="32"/>
      <c r="AB127" s="36">
        <v>91.883709999999994</v>
      </c>
      <c r="AC127" s="36">
        <v>6.7393400000000003</v>
      </c>
      <c r="AD127" s="36">
        <v>1.3769499999999999</v>
      </c>
      <c r="AE127" s="36">
        <f t="shared" si="22"/>
        <v>0.28783016808555884</v>
      </c>
      <c r="AF127" s="31"/>
      <c r="AG127" s="10">
        <v>2</v>
      </c>
      <c r="AH127" s="3" t="s">
        <v>1</v>
      </c>
      <c r="AI127" s="6" t="s">
        <v>111</v>
      </c>
      <c r="AJ127" t="str">
        <f t="shared" si="14"/>
        <v>KSK 323-01</v>
      </c>
      <c r="AK127" s="31">
        <v>89.49</v>
      </c>
    </row>
    <row r="128" spans="1:37" ht="16" x14ac:dyDescent="0.2">
      <c r="A128" s="10">
        <v>27</v>
      </c>
      <c r="B128" s="10">
        <v>4</v>
      </c>
      <c r="C128" s="3" t="s">
        <v>1</v>
      </c>
      <c r="D128" s="25" t="s">
        <v>34</v>
      </c>
      <c r="F128" s="31">
        <v>84.78</v>
      </c>
      <c r="G128" s="31">
        <v>8.02</v>
      </c>
      <c r="H128" s="31"/>
      <c r="I128" s="31"/>
      <c r="J128" s="31">
        <v>4.8499999999999996</v>
      </c>
      <c r="K128" s="31">
        <v>2.35</v>
      </c>
      <c r="O128" s="32">
        <f t="shared" si="19"/>
        <v>99.999999999999986</v>
      </c>
      <c r="P128" s="36">
        <f t="shared" si="20"/>
        <v>4.8499999999999854</v>
      </c>
      <c r="Q128" s="36"/>
      <c r="S128" s="48" t="s">
        <v>1</v>
      </c>
      <c r="T128" s="49" t="s">
        <v>5</v>
      </c>
      <c r="U128" s="50">
        <v>4</v>
      </c>
      <c r="V128" s="52" t="str">
        <f t="shared" si="21"/>
        <v>KSK 274-09</v>
      </c>
      <c r="W128" s="51">
        <v>89.28</v>
      </c>
      <c r="X128" s="51">
        <v>8.6199999999999992</v>
      </c>
      <c r="Y128" s="51">
        <v>1.62</v>
      </c>
      <c r="Z128" s="51">
        <v>0.48000000000001375</v>
      </c>
      <c r="AA128" s="32"/>
      <c r="AB128" s="36">
        <v>89.710610000000003</v>
      </c>
      <c r="AC128" s="36">
        <v>8.6615800000000007</v>
      </c>
      <c r="AD128" s="36">
        <v>1.62781</v>
      </c>
      <c r="AE128" s="36">
        <f t="shared" si="22"/>
        <v>0.48231406810036009</v>
      </c>
      <c r="AF128" s="31"/>
      <c r="AG128" s="10">
        <v>4</v>
      </c>
      <c r="AH128" s="3" t="s">
        <v>1</v>
      </c>
      <c r="AI128" s="25" t="s">
        <v>24</v>
      </c>
      <c r="AJ128" t="str">
        <f t="shared" si="14"/>
        <v>KSK 129-04</v>
      </c>
      <c r="AK128" s="31">
        <v>89.45</v>
      </c>
    </row>
    <row r="129" spans="1:37" ht="16" x14ac:dyDescent="0.2">
      <c r="A129" s="10">
        <v>28</v>
      </c>
      <c r="B129" s="10">
        <v>4</v>
      </c>
      <c r="C129" s="3" t="s">
        <v>1</v>
      </c>
      <c r="D129" s="25" t="s">
        <v>35</v>
      </c>
      <c r="F129" s="31">
        <v>90.49</v>
      </c>
      <c r="G129" s="31">
        <v>9.06</v>
      </c>
      <c r="H129" s="31"/>
      <c r="I129" s="31"/>
      <c r="J129" s="31">
        <v>0.45600000000000002</v>
      </c>
      <c r="K129" s="31"/>
      <c r="O129" s="32">
        <f t="shared" si="19"/>
        <v>100.006</v>
      </c>
      <c r="P129" s="36">
        <f t="shared" si="20"/>
        <v>0.45600000000000485</v>
      </c>
      <c r="Q129" s="36"/>
      <c r="S129" s="3" t="s">
        <v>1</v>
      </c>
      <c r="T129" s="25" t="s">
        <v>16</v>
      </c>
      <c r="U129" s="10">
        <v>4</v>
      </c>
      <c r="V129" s="45" t="str">
        <f t="shared" si="21"/>
        <v>KSK 279-02</v>
      </c>
      <c r="W129" s="32">
        <v>91.83</v>
      </c>
      <c r="X129" s="32">
        <v>7.14</v>
      </c>
      <c r="Y129" s="32">
        <v>0.78500000000000003</v>
      </c>
      <c r="Z129" s="32">
        <v>0.24399999999999722</v>
      </c>
      <c r="AA129" s="32"/>
      <c r="AB129" s="36">
        <v>92.055539999999993</v>
      </c>
      <c r="AC129" s="36">
        <v>7.15754</v>
      </c>
      <c r="AD129" s="36">
        <v>0.78693000000000002</v>
      </c>
      <c r="AE129" s="36">
        <f t="shared" si="22"/>
        <v>0.24560601110747599</v>
      </c>
      <c r="AF129" s="31"/>
      <c r="AG129" s="40">
        <v>4</v>
      </c>
      <c r="AH129" s="41" t="s">
        <v>1</v>
      </c>
      <c r="AI129" s="42" t="s">
        <v>5</v>
      </c>
      <c r="AJ129" t="str">
        <f t="shared" si="14"/>
        <v>KSK 274-09</v>
      </c>
      <c r="AK129" s="31">
        <v>89.28</v>
      </c>
    </row>
    <row r="130" spans="1:37" ht="16" x14ac:dyDescent="0.2">
      <c r="A130" s="10">
        <v>29</v>
      </c>
      <c r="B130" s="10">
        <v>4</v>
      </c>
      <c r="C130" s="3" t="s">
        <v>1</v>
      </c>
      <c r="D130" s="25" t="s">
        <v>36</v>
      </c>
      <c r="F130" s="31">
        <v>89.78</v>
      </c>
      <c r="G130" s="31">
        <v>7.76</v>
      </c>
      <c r="H130" s="31"/>
      <c r="I130" s="31"/>
      <c r="J130" s="31">
        <v>0.156</v>
      </c>
      <c r="K130" s="31">
        <v>2.2949999999999999</v>
      </c>
      <c r="O130" s="32">
        <f t="shared" si="19"/>
        <v>99.991000000000014</v>
      </c>
      <c r="P130" s="36">
        <f t="shared" si="20"/>
        <v>0.15600000000001302</v>
      </c>
      <c r="Q130" s="36"/>
      <c r="S130" s="48" t="s">
        <v>1</v>
      </c>
      <c r="T130" s="49" t="s">
        <v>10</v>
      </c>
      <c r="U130" s="50">
        <v>4</v>
      </c>
      <c r="V130" s="52" t="str">
        <f t="shared" si="21"/>
        <v>KSK 283-01</v>
      </c>
      <c r="W130" s="51">
        <v>90.8</v>
      </c>
      <c r="X130" s="51">
        <v>7.01</v>
      </c>
      <c r="Y130" s="51">
        <v>1.5680000000000001</v>
      </c>
      <c r="Z130" s="51">
        <v>0.62000000000000766</v>
      </c>
      <c r="AA130" s="32"/>
      <c r="AB130" s="36">
        <v>91.368309999999994</v>
      </c>
      <c r="AC130" s="36">
        <v>7.0538800000000004</v>
      </c>
      <c r="AD130" s="36">
        <v>1.5778099999999999</v>
      </c>
      <c r="AE130" s="36">
        <f t="shared" si="22"/>
        <v>0.62589207048457796</v>
      </c>
      <c r="AF130" s="31"/>
      <c r="AG130" s="10">
        <v>3</v>
      </c>
      <c r="AH130" s="3" t="s">
        <v>1</v>
      </c>
      <c r="AI130" s="18" t="s">
        <v>105</v>
      </c>
      <c r="AJ130" t="str">
        <f t="shared" si="14"/>
        <v>KSK 068-12</v>
      </c>
      <c r="AK130" s="31">
        <v>89.24</v>
      </c>
    </row>
    <row r="131" spans="1:37" ht="16" x14ac:dyDescent="0.2">
      <c r="A131" s="10">
        <v>30</v>
      </c>
      <c r="B131" s="10">
        <v>4</v>
      </c>
      <c r="C131" s="3" t="s">
        <v>1</v>
      </c>
      <c r="D131" s="25" t="s">
        <v>37</v>
      </c>
      <c r="F131" s="31">
        <v>86.49</v>
      </c>
      <c r="G131" s="31">
        <v>13.27</v>
      </c>
      <c r="H131" s="31"/>
      <c r="I131" s="31"/>
      <c r="J131" s="31">
        <v>0.23799999999999999</v>
      </c>
      <c r="K131" s="31"/>
      <c r="O131" s="32">
        <f t="shared" si="19"/>
        <v>99.99799999999999</v>
      </c>
      <c r="P131" s="36">
        <f t="shared" si="20"/>
        <v>0.23799999999999599</v>
      </c>
      <c r="Q131" s="36"/>
      <c r="S131" s="3" t="s">
        <v>1</v>
      </c>
      <c r="T131" s="6" t="s">
        <v>111</v>
      </c>
      <c r="U131" s="10">
        <v>2</v>
      </c>
      <c r="V131" s="45" t="str">
        <f t="shared" si="21"/>
        <v>KSK 323-01</v>
      </c>
      <c r="W131" s="32">
        <v>89.49</v>
      </c>
      <c r="X131" s="32">
        <v>10.29</v>
      </c>
      <c r="Y131" s="32">
        <v>0</v>
      </c>
      <c r="Z131" s="32">
        <v>0.21900000000000119</v>
      </c>
      <c r="AA131" s="32"/>
      <c r="AB131" s="36">
        <v>89.687309999999997</v>
      </c>
      <c r="AC131" s="36">
        <v>10.31269</v>
      </c>
      <c r="AD131" s="36">
        <v>0</v>
      </c>
      <c r="AE131" s="36">
        <f t="shared" si="22"/>
        <v>0.22048273550117517</v>
      </c>
      <c r="AF131" s="31"/>
      <c r="AG131" s="40">
        <v>4</v>
      </c>
      <c r="AH131" s="41" t="s">
        <v>1</v>
      </c>
      <c r="AI131" s="42" t="s">
        <v>6</v>
      </c>
      <c r="AJ131" t="str">
        <f t="shared" si="14"/>
        <v>KSK 441-03</v>
      </c>
      <c r="AK131" s="31">
        <v>89.05</v>
      </c>
    </row>
    <row r="132" spans="1:37" ht="16" x14ac:dyDescent="0.2">
      <c r="A132" s="10">
        <v>31</v>
      </c>
      <c r="B132" s="10">
        <v>4</v>
      </c>
      <c r="C132" s="3" t="s">
        <v>1</v>
      </c>
      <c r="D132" s="25" t="s">
        <v>38</v>
      </c>
      <c r="F132" s="31">
        <v>81.010000000000005</v>
      </c>
      <c r="G132" s="31">
        <v>18.63</v>
      </c>
      <c r="H132" s="31"/>
      <c r="I132" s="31"/>
      <c r="J132" s="31"/>
      <c r="K132" s="31">
        <v>0.36299999999999999</v>
      </c>
      <c r="O132" s="32">
        <f t="shared" si="19"/>
        <v>100.003</v>
      </c>
      <c r="P132" s="36">
        <f t="shared" si="20"/>
        <v>-3.9968028886505635E-15</v>
      </c>
      <c r="Q132" s="36"/>
      <c r="S132" s="3" t="s">
        <v>1</v>
      </c>
      <c r="T132" s="25" t="s">
        <v>25</v>
      </c>
      <c r="U132" s="10">
        <v>4</v>
      </c>
      <c r="V132" s="45" t="str">
        <f t="shared" si="21"/>
        <v>KSK 349-01</v>
      </c>
      <c r="W132" s="32">
        <v>93.83</v>
      </c>
      <c r="X132" s="32">
        <v>5.27</v>
      </c>
      <c r="Y132" s="32">
        <v>0.41099999999999998</v>
      </c>
      <c r="Z132" s="32">
        <v>0.48999999999999272</v>
      </c>
      <c r="AA132" s="32"/>
      <c r="AB132" s="36">
        <v>94.291079999999994</v>
      </c>
      <c r="AC132" s="36">
        <v>5.2958999999999996</v>
      </c>
      <c r="AD132" s="36">
        <v>0.41302</v>
      </c>
      <c r="AE132" s="36">
        <f t="shared" si="22"/>
        <v>0.49139933923051848</v>
      </c>
      <c r="AF132" s="31"/>
      <c r="AG132" s="10">
        <v>4</v>
      </c>
      <c r="AH132" s="3" t="s">
        <v>1</v>
      </c>
      <c r="AI132" s="25" t="s">
        <v>17</v>
      </c>
      <c r="AJ132" t="str">
        <f t="shared" si="14"/>
        <v>KSK 358-02</v>
      </c>
      <c r="AK132" s="31">
        <v>88.95</v>
      </c>
    </row>
    <row r="133" spans="1:37" ht="16" x14ac:dyDescent="0.2">
      <c r="A133" s="10">
        <v>32</v>
      </c>
      <c r="B133" s="10">
        <v>4</v>
      </c>
      <c r="C133" s="3" t="s">
        <v>1</v>
      </c>
      <c r="D133" s="25" t="s">
        <v>24</v>
      </c>
      <c r="F133" s="31">
        <v>89.45</v>
      </c>
      <c r="G133" s="31">
        <v>8.17</v>
      </c>
      <c r="H133" s="31"/>
      <c r="I133" s="31"/>
      <c r="J133" s="31">
        <v>0.42599999999999999</v>
      </c>
      <c r="K133" s="31">
        <v>1.954</v>
      </c>
      <c r="O133" s="32">
        <f t="shared" si="19"/>
        <v>100</v>
      </c>
      <c r="P133" s="36">
        <f t="shared" si="20"/>
        <v>0.42599999999999727</v>
      </c>
      <c r="Q133" s="36"/>
      <c r="S133" s="3" t="s">
        <v>1</v>
      </c>
      <c r="T133" s="25" t="s">
        <v>26</v>
      </c>
      <c r="U133" s="10">
        <v>4</v>
      </c>
      <c r="V133" s="45" t="str">
        <f t="shared" si="21"/>
        <v>KSK 349-02</v>
      </c>
      <c r="W133" s="32">
        <v>90.44</v>
      </c>
      <c r="X133" s="32">
        <v>7.28</v>
      </c>
      <c r="Y133" s="32">
        <v>1.84</v>
      </c>
      <c r="Z133" s="32">
        <v>0.43000000000001104</v>
      </c>
      <c r="AA133" s="32"/>
      <c r="AB133" s="36">
        <v>90.839690000000004</v>
      </c>
      <c r="AC133" s="36">
        <v>7.3121700000000001</v>
      </c>
      <c r="AD133" s="36">
        <v>1.8481300000000001</v>
      </c>
      <c r="AE133" s="36">
        <f t="shared" si="22"/>
        <v>0.44193940734189158</v>
      </c>
      <c r="AF133" s="31"/>
      <c r="AG133" s="10">
        <v>2</v>
      </c>
      <c r="AH133" s="3" t="s">
        <v>1</v>
      </c>
      <c r="AI133" s="6" t="s">
        <v>448</v>
      </c>
      <c r="AJ133" t="str">
        <f t="shared" si="14"/>
        <v>KSK 607-P1</v>
      </c>
      <c r="AK133" s="31">
        <v>88.34</v>
      </c>
    </row>
    <row r="134" spans="1:37" ht="16" x14ac:dyDescent="0.2">
      <c r="A134" s="10">
        <v>33</v>
      </c>
      <c r="B134" s="10">
        <v>4</v>
      </c>
      <c r="C134" s="3" t="s">
        <v>1</v>
      </c>
      <c r="D134" s="25">
        <v>226</v>
      </c>
      <c r="F134" s="31">
        <v>83.13</v>
      </c>
      <c r="G134" s="31">
        <v>16.670000000000002</v>
      </c>
      <c r="H134" s="31"/>
      <c r="I134" s="31"/>
      <c r="J134" s="31">
        <v>0.19600000000000001</v>
      </c>
      <c r="K134" s="31"/>
      <c r="O134" s="32">
        <f t="shared" si="19"/>
        <v>99.995999999999995</v>
      </c>
      <c r="P134" s="36">
        <f t="shared" si="20"/>
        <v>0.19599999999999795</v>
      </c>
      <c r="Q134" s="36"/>
      <c r="S134" s="3" t="s">
        <v>1</v>
      </c>
      <c r="T134" s="25" t="s">
        <v>27</v>
      </c>
      <c r="U134" s="10">
        <v>4</v>
      </c>
      <c r="V134" s="45" t="str">
        <f t="shared" si="21"/>
        <v>KSK 349-03</v>
      </c>
      <c r="W134" s="37">
        <v>89.61</v>
      </c>
      <c r="X134" s="37">
        <v>7.38</v>
      </c>
      <c r="Y134" s="37">
        <v>2.73</v>
      </c>
      <c r="Z134" s="37">
        <v>0.27400000000000047</v>
      </c>
      <c r="AA134" s="32"/>
      <c r="AB134" s="36">
        <v>89.861609999999999</v>
      </c>
      <c r="AC134" s="36">
        <v>7.4007199999999997</v>
      </c>
      <c r="AD134" s="36">
        <v>2.73767</v>
      </c>
      <c r="AE134" s="36">
        <f t="shared" si="22"/>
        <v>0.28078339471041119</v>
      </c>
      <c r="AF134" s="31"/>
      <c r="AG134" s="10">
        <v>4</v>
      </c>
      <c r="AH134" s="3" t="s">
        <v>1</v>
      </c>
      <c r="AI134" s="25" t="s">
        <v>23</v>
      </c>
      <c r="AJ134" t="str">
        <f t="shared" si="14"/>
        <v>KSK 051-07</v>
      </c>
      <c r="AK134" s="31">
        <v>88.3</v>
      </c>
    </row>
    <row r="135" spans="1:37" ht="16" x14ac:dyDescent="0.2">
      <c r="A135" s="10">
        <v>34</v>
      </c>
      <c r="B135" s="10">
        <v>4</v>
      </c>
      <c r="C135" s="3" t="s">
        <v>1</v>
      </c>
      <c r="D135" s="25" t="s">
        <v>13</v>
      </c>
      <c r="F135" s="31">
        <v>88.04</v>
      </c>
      <c r="G135" s="31">
        <v>10.89</v>
      </c>
      <c r="H135" s="31"/>
      <c r="I135" s="31"/>
      <c r="J135" s="31">
        <v>0.16500000000000001</v>
      </c>
      <c r="K135" s="31">
        <v>0.89700000000000002</v>
      </c>
      <c r="O135" s="32">
        <f t="shared" si="19"/>
        <v>99.992000000000019</v>
      </c>
      <c r="P135" s="36">
        <f t="shared" si="20"/>
        <v>0.1650000000000118</v>
      </c>
      <c r="Q135" s="36"/>
      <c r="S135" s="3" t="s">
        <v>1</v>
      </c>
      <c r="T135" s="25" t="s">
        <v>17</v>
      </c>
      <c r="U135" s="10">
        <v>4</v>
      </c>
      <c r="V135" s="45" t="str">
        <f t="shared" si="21"/>
        <v>KSK 358-02</v>
      </c>
      <c r="W135" s="32">
        <v>88.95</v>
      </c>
      <c r="X135" s="32">
        <v>9.2799999999999994</v>
      </c>
      <c r="Y135" s="32">
        <v>1.5720000000000001</v>
      </c>
      <c r="Z135" s="32">
        <v>0.20200000000000262</v>
      </c>
      <c r="AA135" s="32"/>
      <c r="AB135" s="36">
        <v>89.126469999999998</v>
      </c>
      <c r="AC135" s="36">
        <v>9.2984100000000005</v>
      </c>
      <c r="AD135" s="36">
        <v>1.5751200000000001</v>
      </c>
      <c r="AE135" s="36">
        <f t="shared" si="22"/>
        <v>0.19839235525575583</v>
      </c>
      <c r="AF135" s="31"/>
      <c r="AG135" s="10">
        <v>4</v>
      </c>
      <c r="AH135" s="3" t="s">
        <v>1</v>
      </c>
      <c r="AI135" s="25" t="s">
        <v>13</v>
      </c>
      <c r="AJ135" t="str">
        <f t="shared" si="14"/>
        <v>KSK 237-01</v>
      </c>
      <c r="AK135" s="31">
        <v>88.04</v>
      </c>
    </row>
    <row r="136" spans="1:37" ht="16" x14ac:dyDescent="0.2">
      <c r="A136" s="10">
        <v>35</v>
      </c>
      <c r="B136" s="10">
        <v>4</v>
      </c>
      <c r="C136" s="3" t="s">
        <v>1</v>
      </c>
      <c r="D136" s="25" t="s">
        <v>14</v>
      </c>
      <c r="F136" s="31">
        <v>93.93</v>
      </c>
      <c r="G136" s="31">
        <v>6.07</v>
      </c>
      <c r="H136" s="31"/>
      <c r="I136" s="31"/>
      <c r="J136" s="31"/>
      <c r="K136" s="31"/>
      <c r="O136" s="32">
        <f t="shared" si="19"/>
        <v>100</v>
      </c>
      <c r="P136" s="36">
        <f t="shared" si="20"/>
        <v>-7.1054273576010019E-15</v>
      </c>
      <c r="Q136" s="36"/>
      <c r="S136" s="3" t="s">
        <v>1</v>
      </c>
      <c r="T136" s="25" t="s">
        <v>28</v>
      </c>
      <c r="U136" s="10">
        <v>4</v>
      </c>
      <c r="V136" s="45" t="str">
        <f t="shared" si="21"/>
        <v>KSK 366-01</v>
      </c>
      <c r="W136" s="32">
        <v>91.94</v>
      </c>
      <c r="X136" s="32">
        <v>7.91</v>
      </c>
      <c r="Y136" s="32">
        <v>0</v>
      </c>
      <c r="Z136" s="32">
        <v>0.15300000000000225</v>
      </c>
      <c r="AA136" s="32"/>
      <c r="AB136" s="36">
        <v>92.078119999999998</v>
      </c>
      <c r="AC136" s="36">
        <v>7.9218799999999998</v>
      </c>
      <c r="AD136" s="36">
        <v>0</v>
      </c>
      <c r="AE136" s="36">
        <f t="shared" si="22"/>
        <v>0.15022840983250019</v>
      </c>
      <c r="AF136" s="31"/>
      <c r="AG136" s="10">
        <v>4</v>
      </c>
      <c r="AH136" s="3" t="s">
        <v>1</v>
      </c>
      <c r="AI136" s="25" t="s">
        <v>464</v>
      </c>
      <c r="AJ136" t="str">
        <f t="shared" ref="AJ136:AJ150" si="23">AH136&amp; " " &amp;AI136</f>
        <v>KSK 381-02-P1</v>
      </c>
      <c r="AK136" s="31">
        <v>87.68</v>
      </c>
    </row>
    <row r="137" spans="1:37" ht="16" x14ac:dyDescent="0.2">
      <c r="A137" s="10">
        <v>36</v>
      </c>
      <c r="B137" s="10">
        <v>4</v>
      </c>
      <c r="C137" s="3" t="s">
        <v>1</v>
      </c>
      <c r="D137" s="25" t="s">
        <v>15</v>
      </c>
      <c r="F137" s="31">
        <v>96.19</v>
      </c>
      <c r="G137" s="31">
        <v>3.81</v>
      </c>
      <c r="H137" s="31"/>
      <c r="I137" s="31"/>
      <c r="J137" s="31"/>
      <c r="K137" s="31"/>
      <c r="O137" s="32">
        <f t="shared" si="19"/>
        <v>100</v>
      </c>
      <c r="P137" s="36">
        <f t="shared" si="20"/>
        <v>2.2204460492503131E-15</v>
      </c>
      <c r="Q137" s="36"/>
      <c r="S137" s="3" t="s">
        <v>1</v>
      </c>
      <c r="T137" s="25" t="s">
        <v>29</v>
      </c>
      <c r="U137" s="10">
        <v>4</v>
      </c>
      <c r="V137" s="45" t="str">
        <f t="shared" si="21"/>
        <v>KSK 366-02</v>
      </c>
      <c r="W137" s="32">
        <v>86.2</v>
      </c>
      <c r="X137" s="32">
        <v>13.37</v>
      </c>
      <c r="Y137" s="32">
        <v>0.28999999999999998</v>
      </c>
      <c r="Z137" s="32">
        <v>0.14700000000001717</v>
      </c>
      <c r="AA137" s="32"/>
      <c r="AB137" s="36">
        <v>86.320849999999993</v>
      </c>
      <c r="AC137" s="36">
        <v>13.38874</v>
      </c>
      <c r="AD137" s="36">
        <v>0.29041</v>
      </c>
      <c r="AE137" s="36">
        <f t="shared" si="22"/>
        <v>0.14019721577725072</v>
      </c>
      <c r="AF137" s="31"/>
      <c r="AG137" s="10">
        <v>4</v>
      </c>
      <c r="AH137" s="3" t="s">
        <v>1</v>
      </c>
      <c r="AI137" s="25" t="s">
        <v>37</v>
      </c>
      <c r="AJ137" t="str">
        <f t="shared" si="23"/>
        <v>KSK 092-04</v>
      </c>
      <c r="AK137" s="31">
        <v>86.49</v>
      </c>
    </row>
    <row r="138" spans="1:37" ht="16" x14ac:dyDescent="0.2">
      <c r="A138" s="10">
        <v>37</v>
      </c>
      <c r="B138" s="10">
        <v>4</v>
      </c>
      <c r="C138" s="3" t="s">
        <v>1</v>
      </c>
      <c r="D138" s="25" t="s">
        <v>16</v>
      </c>
      <c r="F138" s="31">
        <v>91.83</v>
      </c>
      <c r="G138" s="31">
        <v>7.14</v>
      </c>
      <c r="H138" s="31"/>
      <c r="I138" s="31"/>
      <c r="J138" s="31">
        <v>0.24399999999999999</v>
      </c>
      <c r="K138" s="31">
        <v>0.78500000000000003</v>
      </c>
      <c r="O138" s="32">
        <f t="shared" si="19"/>
        <v>99.998999999999995</v>
      </c>
      <c r="P138" s="36">
        <f t="shared" si="20"/>
        <v>0.24399999999999722</v>
      </c>
      <c r="Q138" s="36"/>
      <c r="S138" s="3" t="s">
        <v>1</v>
      </c>
      <c r="T138" s="61" t="s">
        <v>464</v>
      </c>
      <c r="U138" s="10">
        <v>4</v>
      </c>
      <c r="V138" s="45" t="str">
        <f t="shared" si="21"/>
        <v>KSK 381-02-P1</v>
      </c>
      <c r="W138" s="64">
        <v>87.68</v>
      </c>
      <c r="X138" s="32">
        <v>10.27</v>
      </c>
      <c r="Y138" s="32">
        <v>0</v>
      </c>
      <c r="Z138" s="46">
        <v>2.049000000000003</v>
      </c>
      <c r="AA138" s="32"/>
      <c r="AB138" s="65">
        <v>89.515060000000005</v>
      </c>
      <c r="AC138" s="36">
        <v>10.48494</v>
      </c>
      <c r="AD138" s="36">
        <v>0</v>
      </c>
      <c r="AE138" s="62">
        <f t="shared" si="22"/>
        <v>2.0929060218978086</v>
      </c>
      <c r="AF138" s="31"/>
      <c r="AG138" s="10">
        <v>4</v>
      </c>
      <c r="AH138" s="3" t="s">
        <v>1</v>
      </c>
      <c r="AI138" s="25" t="s">
        <v>465</v>
      </c>
      <c r="AJ138" t="str">
        <f t="shared" si="23"/>
        <v>KSK 381-02-P2</v>
      </c>
      <c r="AK138" s="31">
        <v>86.42</v>
      </c>
    </row>
    <row r="139" spans="1:37" ht="16" x14ac:dyDescent="0.2">
      <c r="A139" s="10">
        <v>38</v>
      </c>
      <c r="B139" s="10">
        <v>4</v>
      </c>
      <c r="C139" s="3" t="s">
        <v>1</v>
      </c>
      <c r="D139" s="25" t="s">
        <v>25</v>
      </c>
      <c r="F139" s="31">
        <v>93.83</v>
      </c>
      <c r="G139" s="31">
        <v>5.27</v>
      </c>
      <c r="H139" s="31"/>
      <c r="I139" s="31"/>
      <c r="J139" s="31">
        <v>0.49</v>
      </c>
      <c r="K139" s="31">
        <v>0.41099999999999998</v>
      </c>
      <c r="O139" s="32">
        <f t="shared" si="19"/>
        <v>100.00099999999999</v>
      </c>
      <c r="P139" s="36">
        <f t="shared" si="20"/>
        <v>0.48999999999999272</v>
      </c>
      <c r="Q139" s="36"/>
      <c r="S139" s="3" t="s">
        <v>1</v>
      </c>
      <c r="T139" s="61" t="s">
        <v>465</v>
      </c>
      <c r="U139" s="10">
        <v>4</v>
      </c>
      <c r="V139" s="45" t="str">
        <f t="shared" si="21"/>
        <v>KSK 381-02-P2</v>
      </c>
      <c r="W139" s="64">
        <v>86.42</v>
      </c>
      <c r="X139" s="32">
        <v>11.01</v>
      </c>
      <c r="Y139" s="32">
        <v>0.247</v>
      </c>
      <c r="Z139" s="46">
        <v>2.3210000000000033</v>
      </c>
      <c r="AA139" s="32"/>
      <c r="AB139" s="65">
        <v>88.475279999999998</v>
      </c>
      <c r="AC139" s="36">
        <v>11.271839999999999</v>
      </c>
      <c r="AD139" s="36">
        <v>0.25286999999999998</v>
      </c>
      <c r="AE139" s="62">
        <f t="shared" si="22"/>
        <v>2.3782457764406342</v>
      </c>
      <c r="AF139" s="31"/>
      <c r="AG139" s="10">
        <v>4</v>
      </c>
      <c r="AH139" s="3" t="s">
        <v>1</v>
      </c>
      <c r="AI139" s="25" t="s">
        <v>29</v>
      </c>
      <c r="AJ139" t="str">
        <f t="shared" si="23"/>
        <v>KSK 366-02</v>
      </c>
      <c r="AK139" s="31">
        <v>86.2</v>
      </c>
    </row>
    <row r="140" spans="1:37" ht="16" x14ac:dyDescent="0.2">
      <c r="A140" s="10">
        <v>39</v>
      </c>
      <c r="B140" s="10">
        <v>4</v>
      </c>
      <c r="C140" s="3" t="s">
        <v>1</v>
      </c>
      <c r="D140" s="25" t="s">
        <v>26</v>
      </c>
      <c r="F140" s="31">
        <v>90.44</v>
      </c>
      <c r="G140" s="31">
        <v>7.28</v>
      </c>
      <c r="H140" s="31"/>
      <c r="I140" s="31"/>
      <c r="J140" s="31">
        <v>0.43</v>
      </c>
      <c r="K140" s="31">
        <v>1.84</v>
      </c>
      <c r="O140" s="32">
        <f t="shared" si="19"/>
        <v>99.990000000000009</v>
      </c>
      <c r="P140" s="36">
        <f t="shared" si="20"/>
        <v>0.43000000000001104</v>
      </c>
      <c r="Q140" s="36"/>
      <c r="S140" s="3" t="s">
        <v>1</v>
      </c>
      <c r="T140" s="61" t="s">
        <v>466</v>
      </c>
      <c r="U140" s="10">
        <v>4</v>
      </c>
      <c r="V140" s="45" t="str">
        <f t="shared" si="21"/>
        <v>KSK 381-03-P1</v>
      </c>
      <c r="W140" s="66">
        <v>62.78</v>
      </c>
      <c r="X140" s="66">
        <v>19.329999999999998</v>
      </c>
      <c r="Y140" s="67">
        <v>0.53200000000000003</v>
      </c>
      <c r="Z140" s="68">
        <v>17.359999999999996</v>
      </c>
      <c r="AA140" s="32"/>
      <c r="AB140" s="53">
        <v>75.966220000000007</v>
      </c>
      <c r="AC140" s="53">
        <v>23.390039999999999</v>
      </c>
      <c r="AD140" s="53">
        <v>0.64373999999999998</v>
      </c>
      <c r="AE140" s="63">
        <f t="shared" si="22"/>
        <v>21.003854730805998</v>
      </c>
      <c r="AF140" s="31"/>
      <c r="AG140" s="10">
        <v>4</v>
      </c>
      <c r="AH140" s="3" t="s">
        <v>1</v>
      </c>
      <c r="AI140" s="25" t="s">
        <v>34</v>
      </c>
      <c r="AJ140" t="str">
        <f t="shared" si="23"/>
        <v>KSK 092-01</v>
      </c>
      <c r="AK140" s="31">
        <v>84.78</v>
      </c>
    </row>
    <row r="141" spans="1:37" ht="16" x14ac:dyDescent="0.2">
      <c r="A141" s="10">
        <v>40</v>
      </c>
      <c r="B141" s="10">
        <v>4</v>
      </c>
      <c r="C141" s="3" t="s">
        <v>1</v>
      </c>
      <c r="D141" s="25" t="s">
        <v>27</v>
      </c>
      <c r="F141" s="34">
        <v>89.61</v>
      </c>
      <c r="G141" s="34">
        <v>7.38</v>
      </c>
      <c r="H141" s="34"/>
      <c r="I141" s="34"/>
      <c r="J141" s="34">
        <v>0.27400000000000002</v>
      </c>
      <c r="K141" s="34">
        <v>2.73</v>
      </c>
      <c r="O141" s="32">
        <f t="shared" si="19"/>
        <v>99.994</v>
      </c>
      <c r="P141" s="36">
        <f t="shared" si="20"/>
        <v>0.27400000000000047</v>
      </c>
      <c r="Q141" s="36"/>
      <c r="S141" s="3" t="s">
        <v>1</v>
      </c>
      <c r="T141" s="61" t="s">
        <v>467</v>
      </c>
      <c r="U141" s="10">
        <v>4</v>
      </c>
      <c r="V141" s="45" t="str">
        <f t="shared" si="21"/>
        <v>KSK 381-03-P2</v>
      </c>
      <c r="W141" s="64">
        <v>71.05</v>
      </c>
      <c r="X141" s="32">
        <v>24.09</v>
      </c>
      <c r="Y141" s="32">
        <v>0.52700000000000002</v>
      </c>
      <c r="Z141" s="46">
        <v>4.3399999999999936</v>
      </c>
      <c r="AA141" s="37"/>
      <c r="AB141" s="65">
        <v>74.268029999999996</v>
      </c>
      <c r="AC141" s="36">
        <v>25.181100000000001</v>
      </c>
      <c r="AD141" s="36">
        <v>0.55086999999999997</v>
      </c>
      <c r="AE141" s="62">
        <f t="shared" si="22"/>
        <v>4.5292470091484853</v>
      </c>
      <c r="AF141" s="31"/>
      <c r="AG141" s="40">
        <v>4</v>
      </c>
      <c r="AH141" s="41" t="s">
        <v>1</v>
      </c>
      <c r="AI141" s="42" t="s">
        <v>3</v>
      </c>
      <c r="AJ141" t="str">
        <f t="shared" si="23"/>
        <v>KSK 092-06</v>
      </c>
      <c r="AK141" s="31">
        <v>84.21</v>
      </c>
    </row>
    <row r="142" spans="1:37" ht="16" x14ac:dyDescent="0.2">
      <c r="A142" s="10">
        <v>41</v>
      </c>
      <c r="B142" s="10">
        <v>4</v>
      </c>
      <c r="C142" s="3" t="s">
        <v>1</v>
      </c>
      <c r="D142" s="25" t="s">
        <v>17</v>
      </c>
      <c r="F142" s="31">
        <v>88.95</v>
      </c>
      <c r="G142" s="31">
        <v>9.2799999999999994</v>
      </c>
      <c r="H142" s="31"/>
      <c r="I142" s="31"/>
      <c r="J142" s="31">
        <v>0.20200000000000001</v>
      </c>
      <c r="K142" s="31">
        <v>1.5720000000000001</v>
      </c>
      <c r="O142" s="32">
        <f t="shared" si="19"/>
        <v>100.004</v>
      </c>
      <c r="P142" s="36">
        <f t="shared" si="20"/>
        <v>0.20200000000000262</v>
      </c>
      <c r="Q142" s="36"/>
      <c r="S142" s="3" t="s">
        <v>1</v>
      </c>
      <c r="T142" s="25" t="s">
        <v>18</v>
      </c>
      <c r="U142" s="10">
        <v>4</v>
      </c>
      <c r="V142" s="45" t="str">
        <f t="shared" si="21"/>
        <v>KSK 417NY-01</v>
      </c>
      <c r="W142" s="32">
        <v>83.52</v>
      </c>
      <c r="X142" s="32">
        <v>16.22</v>
      </c>
      <c r="Y142" s="32">
        <v>0.26200000000000001</v>
      </c>
      <c r="Z142" s="32">
        <v>4.4408920985006262E-16</v>
      </c>
      <c r="AA142" s="32"/>
      <c r="AB142" s="36">
        <v>83.518330000000006</v>
      </c>
      <c r="AC142" s="36">
        <v>16.21968</v>
      </c>
      <c r="AD142" s="36">
        <v>0.26199</v>
      </c>
      <c r="AE142" s="36">
        <f t="shared" si="22"/>
        <v>-1.9995210727850438E-3</v>
      </c>
      <c r="AF142" s="31"/>
      <c r="AG142" s="10">
        <v>4</v>
      </c>
      <c r="AH142" s="3" t="s">
        <v>1</v>
      </c>
      <c r="AI142" s="25" t="s">
        <v>18</v>
      </c>
      <c r="AJ142" t="str">
        <f t="shared" si="23"/>
        <v>KSK 417NY-01</v>
      </c>
      <c r="AK142" s="31">
        <v>83.52</v>
      </c>
    </row>
    <row r="143" spans="1:37" ht="16" x14ac:dyDescent="0.2">
      <c r="A143" s="10">
        <v>42</v>
      </c>
      <c r="B143" s="10">
        <v>4</v>
      </c>
      <c r="C143" s="3" t="s">
        <v>1</v>
      </c>
      <c r="D143" s="25" t="s">
        <v>28</v>
      </c>
      <c r="F143" s="31">
        <v>91.94</v>
      </c>
      <c r="G143" s="31">
        <v>7.91</v>
      </c>
      <c r="H143" s="31"/>
      <c r="I143" s="31"/>
      <c r="J143" s="31">
        <v>0.153</v>
      </c>
      <c r="K143" s="31"/>
      <c r="O143" s="32">
        <f t="shared" si="19"/>
        <v>100.003</v>
      </c>
      <c r="P143" s="36">
        <f t="shared" si="20"/>
        <v>0.15300000000000225</v>
      </c>
      <c r="Q143" s="36"/>
      <c r="S143" s="48" t="s">
        <v>1</v>
      </c>
      <c r="T143" s="49" t="s">
        <v>6</v>
      </c>
      <c r="U143" s="50">
        <v>4</v>
      </c>
      <c r="V143" s="52" t="str">
        <f t="shared" si="21"/>
        <v>KSK 441-03</v>
      </c>
      <c r="W143" s="51">
        <v>89.05</v>
      </c>
      <c r="X143" s="51">
        <v>10.49</v>
      </c>
      <c r="Y143" s="51">
        <v>0.221</v>
      </c>
      <c r="Z143" s="51">
        <v>0.23600000000000251</v>
      </c>
      <c r="AA143" s="32"/>
      <c r="AB143" s="36">
        <v>89.263339999999999</v>
      </c>
      <c r="AC143" s="36">
        <v>10.515129999999999</v>
      </c>
      <c r="AD143" s="36">
        <v>0.22153</v>
      </c>
      <c r="AE143" s="36">
        <f t="shared" si="22"/>
        <v>0.2395732734418892</v>
      </c>
      <c r="AF143" s="31"/>
      <c r="AG143" s="40">
        <v>4</v>
      </c>
      <c r="AH143" s="41" t="s">
        <v>1</v>
      </c>
      <c r="AI143" s="42" t="s">
        <v>4</v>
      </c>
      <c r="AJ143" t="str">
        <f t="shared" si="23"/>
        <v>KSK 038-02</v>
      </c>
      <c r="AK143" s="31">
        <v>83.37</v>
      </c>
    </row>
    <row r="144" spans="1:37" ht="16" x14ac:dyDescent="0.2">
      <c r="A144" s="10">
        <v>43</v>
      </c>
      <c r="B144" s="10">
        <v>4</v>
      </c>
      <c r="C144" s="3" t="s">
        <v>1</v>
      </c>
      <c r="D144" s="25" t="s">
        <v>29</v>
      </c>
      <c r="F144" s="31">
        <v>86.2</v>
      </c>
      <c r="G144" s="31">
        <v>13.37</v>
      </c>
      <c r="H144" s="31"/>
      <c r="I144" s="31"/>
      <c r="J144" s="31">
        <v>0.14699999999999999</v>
      </c>
      <c r="K144" s="31">
        <v>0.28999999999999998</v>
      </c>
      <c r="O144" s="32">
        <f t="shared" si="19"/>
        <v>100.00700000000002</v>
      </c>
      <c r="P144" s="36">
        <f t="shared" si="20"/>
        <v>0.14700000000001717</v>
      </c>
      <c r="Q144" s="36"/>
      <c r="S144" s="3" t="s">
        <v>1</v>
      </c>
      <c r="T144" s="25" t="s">
        <v>19</v>
      </c>
      <c r="U144" s="10">
        <v>4</v>
      </c>
      <c r="V144" s="45" t="str">
        <f t="shared" si="21"/>
        <v>KSK 466-01</v>
      </c>
      <c r="W144" s="37">
        <v>91.61</v>
      </c>
      <c r="X144" s="37">
        <v>7.41</v>
      </c>
      <c r="Y144" s="37">
        <v>0.432</v>
      </c>
      <c r="Z144" s="37">
        <v>0.55200000000000538</v>
      </c>
      <c r="AA144" s="32"/>
      <c r="AB144" s="36">
        <v>92.114789999999999</v>
      </c>
      <c r="AC144" s="36">
        <v>7.4508299999999998</v>
      </c>
      <c r="AD144" s="36">
        <v>0.43437999999999999</v>
      </c>
      <c r="AE144" s="36">
        <f t="shared" si="22"/>
        <v>0.55102063093548725</v>
      </c>
      <c r="AF144" s="31"/>
      <c r="AG144" s="10">
        <v>2</v>
      </c>
      <c r="AH144" s="3" t="s">
        <v>1</v>
      </c>
      <c r="AI144" s="6">
        <v>512</v>
      </c>
      <c r="AJ144" t="str">
        <f t="shared" si="23"/>
        <v>KSK 512</v>
      </c>
      <c r="AK144" s="31">
        <v>83.36</v>
      </c>
    </row>
    <row r="145" spans="1:37" ht="16" x14ac:dyDescent="0.2">
      <c r="A145" s="10">
        <v>44</v>
      </c>
      <c r="B145" s="10">
        <v>4</v>
      </c>
      <c r="C145" s="3" t="s">
        <v>1</v>
      </c>
      <c r="D145" s="25" t="s">
        <v>464</v>
      </c>
      <c r="E145" t="s">
        <v>437</v>
      </c>
      <c r="F145" s="31">
        <v>87.68</v>
      </c>
      <c r="G145" s="31">
        <v>10.27</v>
      </c>
      <c r="H145" s="31"/>
      <c r="I145" s="31"/>
      <c r="J145" s="31">
        <v>0.23899999999999999</v>
      </c>
      <c r="K145" s="31"/>
      <c r="M145" s="31">
        <v>1.81</v>
      </c>
      <c r="N145" s="31"/>
      <c r="O145" s="32">
        <f t="shared" si="19"/>
        <v>99.999000000000009</v>
      </c>
      <c r="P145" s="36">
        <f t="shared" si="20"/>
        <v>2.049000000000003</v>
      </c>
      <c r="Q145" s="36"/>
      <c r="S145" s="3" t="s">
        <v>1</v>
      </c>
      <c r="T145" s="6">
        <v>512</v>
      </c>
      <c r="U145" s="10">
        <v>2</v>
      </c>
      <c r="V145" s="45" t="str">
        <f t="shared" si="21"/>
        <v>KSK 512</v>
      </c>
      <c r="W145" s="32">
        <v>83.36</v>
      </c>
      <c r="X145" s="32">
        <v>13.08</v>
      </c>
      <c r="Y145" s="32">
        <v>3.1</v>
      </c>
      <c r="Z145" s="32">
        <v>0.46499999999999586</v>
      </c>
      <c r="AA145" s="32"/>
      <c r="AB145" s="36">
        <v>83.745230000000006</v>
      </c>
      <c r="AC145" s="36">
        <v>13.14045</v>
      </c>
      <c r="AD145" s="36">
        <v>3.1143299999999998</v>
      </c>
      <c r="AE145" s="36">
        <f t="shared" si="22"/>
        <v>0.46212811900192785</v>
      </c>
      <c r="AF145" s="31"/>
      <c r="AG145" s="10">
        <v>4</v>
      </c>
      <c r="AH145" s="3" t="s">
        <v>1</v>
      </c>
      <c r="AI145" s="25">
        <v>226</v>
      </c>
      <c r="AJ145" t="str">
        <f t="shared" si="23"/>
        <v>KSK 226</v>
      </c>
      <c r="AK145" s="31">
        <v>83.13</v>
      </c>
    </row>
    <row r="146" spans="1:37" ht="16" x14ac:dyDescent="0.2">
      <c r="A146" s="10"/>
      <c r="B146" s="10">
        <v>4</v>
      </c>
      <c r="C146" s="3" t="s">
        <v>1</v>
      </c>
      <c r="D146" s="25" t="s">
        <v>465</v>
      </c>
      <c r="E146" t="s">
        <v>438</v>
      </c>
      <c r="F146" s="31">
        <v>86.42</v>
      </c>
      <c r="G146" s="31">
        <v>11.01</v>
      </c>
      <c r="H146" s="31"/>
      <c r="I146" s="34"/>
      <c r="J146" s="31">
        <v>0.441</v>
      </c>
      <c r="K146" s="31">
        <v>0.247</v>
      </c>
      <c r="M146" s="31">
        <v>1.88</v>
      </c>
      <c r="N146" s="31"/>
      <c r="O146" s="32">
        <f t="shared" si="19"/>
        <v>99.998000000000005</v>
      </c>
      <c r="P146" s="36">
        <f t="shared" si="20"/>
        <v>2.3210000000000033</v>
      </c>
      <c r="Q146" s="36"/>
      <c r="S146" s="3" t="s">
        <v>1</v>
      </c>
      <c r="T146" s="6">
        <v>515</v>
      </c>
      <c r="U146" s="10">
        <v>2</v>
      </c>
      <c r="V146" s="45" t="str">
        <f t="shared" si="21"/>
        <v>KSK 515</v>
      </c>
      <c r="W146" s="32">
        <v>90.49</v>
      </c>
      <c r="X146" s="32">
        <v>8.9600000000000009</v>
      </c>
      <c r="Y146" s="32">
        <v>0</v>
      </c>
      <c r="Z146" s="32">
        <v>0.55699999999999505</v>
      </c>
      <c r="AA146" s="32"/>
      <c r="AB146" s="36">
        <v>90.990449999999996</v>
      </c>
      <c r="AC146" s="36">
        <v>9.0095500000000008</v>
      </c>
      <c r="AD146" s="36">
        <v>0</v>
      </c>
      <c r="AE146" s="36">
        <f t="shared" si="22"/>
        <v>0.55304453530776965</v>
      </c>
      <c r="AF146" s="31"/>
      <c r="AG146" s="10">
        <v>4</v>
      </c>
      <c r="AH146" s="3" t="s">
        <v>1</v>
      </c>
      <c r="AI146" s="25" t="s">
        <v>38</v>
      </c>
      <c r="AJ146" t="str">
        <f t="shared" si="23"/>
        <v>KSK 092-05</v>
      </c>
      <c r="AK146" s="31">
        <v>81.010000000000005</v>
      </c>
    </row>
    <row r="147" spans="1:37" ht="16" x14ac:dyDescent="0.2">
      <c r="A147" s="10">
        <v>45</v>
      </c>
      <c r="B147" s="10">
        <v>4</v>
      </c>
      <c r="C147" s="3" t="s">
        <v>1</v>
      </c>
      <c r="D147" s="25" t="s">
        <v>466</v>
      </c>
      <c r="E147" t="s">
        <v>437</v>
      </c>
      <c r="F147" s="31">
        <v>62.78</v>
      </c>
      <c r="G147" s="31">
        <v>19.329999999999998</v>
      </c>
      <c r="H147" s="31"/>
      <c r="I147" s="31">
        <v>5.59</v>
      </c>
      <c r="J147" s="31">
        <v>11.77</v>
      </c>
      <c r="K147" s="34">
        <v>0.53200000000000003</v>
      </c>
      <c r="O147" s="32">
        <f t="shared" si="19"/>
        <v>100.002</v>
      </c>
      <c r="P147" s="36">
        <f t="shared" si="20"/>
        <v>17.359999999999996</v>
      </c>
      <c r="Q147" s="36"/>
      <c r="S147" s="3" t="s">
        <v>1</v>
      </c>
      <c r="T147" s="18" t="s">
        <v>107</v>
      </c>
      <c r="U147" s="10">
        <v>3</v>
      </c>
      <c r="V147" s="45" t="str">
        <f t="shared" si="21"/>
        <v>KSK 600-02</v>
      </c>
      <c r="W147" s="32">
        <v>80.17</v>
      </c>
      <c r="X147" s="32">
        <v>18.73</v>
      </c>
      <c r="Y147" s="32">
        <v>0.67300000000000004</v>
      </c>
      <c r="Z147" s="32">
        <v>0.43000000000001215</v>
      </c>
      <c r="AA147" s="37"/>
      <c r="AB147" s="36">
        <v>80.51379</v>
      </c>
      <c r="AC147" s="36">
        <v>18.810320000000001</v>
      </c>
      <c r="AD147" s="36">
        <v>0.67588999999999999</v>
      </c>
      <c r="AE147" s="36">
        <f t="shared" si="22"/>
        <v>0.42882624423100724</v>
      </c>
      <c r="AF147" s="31"/>
      <c r="AG147" s="10">
        <v>3</v>
      </c>
      <c r="AH147" s="3" t="s">
        <v>1</v>
      </c>
      <c r="AI147" s="18" t="s">
        <v>104</v>
      </c>
      <c r="AJ147" t="str">
        <f t="shared" si="23"/>
        <v>KSK 056-07</v>
      </c>
      <c r="AK147" s="31">
        <v>80.959999999999994</v>
      </c>
    </row>
    <row r="148" spans="1:37" ht="16" x14ac:dyDescent="0.2">
      <c r="A148" s="10"/>
      <c r="B148" s="10">
        <v>4</v>
      </c>
      <c r="C148" s="3" t="s">
        <v>1</v>
      </c>
      <c r="D148" s="25" t="s">
        <v>467</v>
      </c>
      <c r="E148" t="s">
        <v>438</v>
      </c>
      <c r="F148" s="31">
        <v>71.05</v>
      </c>
      <c r="G148" s="31">
        <v>24.09</v>
      </c>
      <c r="H148" s="31"/>
      <c r="I148" s="31">
        <v>1.32</v>
      </c>
      <c r="J148" s="31">
        <v>3.02</v>
      </c>
      <c r="K148" s="31">
        <v>0.52700000000000002</v>
      </c>
      <c r="O148" s="32">
        <f t="shared" si="19"/>
        <v>100.00699999999999</v>
      </c>
      <c r="P148" s="36">
        <f t="shared" si="20"/>
        <v>4.3399999999999936</v>
      </c>
      <c r="Q148" s="36"/>
      <c r="S148" s="3" t="s">
        <v>1</v>
      </c>
      <c r="T148" s="18" t="s">
        <v>108</v>
      </c>
      <c r="U148" s="10">
        <v>3</v>
      </c>
      <c r="V148" s="45" t="str">
        <f t="shared" si="21"/>
        <v>KSK 607-01</v>
      </c>
      <c r="W148" s="32">
        <v>91.87</v>
      </c>
      <c r="X148" s="32">
        <v>7.29</v>
      </c>
      <c r="Y148" s="32">
        <v>0</v>
      </c>
      <c r="Z148" s="32">
        <v>0.84000000000000963</v>
      </c>
      <c r="AA148" s="32"/>
      <c r="AB148" s="36">
        <v>92.648250000000004</v>
      </c>
      <c r="AC148" s="36">
        <v>7.35175</v>
      </c>
      <c r="AD148" s="36">
        <v>0</v>
      </c>
      <c r="AE148" s="36">
        <f t="shared" si="22"/>
        <v>0.8471209317513877</v>
      </c>
      <c r="AF148" s="31"/>
      <c r="AG148" s="10">
        <v>3</v>
      </c>
      <c r="AH148" s="3" t="s">
        <v>1</v>
      </c>
      <c r="AI148" s="18" t="s">
        <v>107</v>
      </c>
      <c r="AJ148" t="str">
        <f t="shared" si="23"/>
        <v>KSK 600-02</v>
      </c>
      <c r="AK148" s="31">
        <v>80.17</v>
      </c>
    </row>
    <row r="149" spans="1:37" ht="16" x14ac:dyDescent="0.2">
      <c r="A149" s="10">
        <v>46</v>
      </c>
      <c r="B149" s="10">
        <v>4</v>
      </c>
      <c r="C149" s="3" t="s">
        <v>1</v>
      </c>
      <c r="D149" s="25" t="s">
        <v>18</v>
      </c>
      <c r="F149" s="31">
        <v>83.52</v>
      </c>
      <c r="G149" s="31">
        <v>16.22</v>
      </c>
      <c r="H149" s="31"/>
      <c r="I149" s="31"/>
      <c r="J149" s="31"/>
      <c r="K149" s="31">
        <v>0.26200000000000001</v>
      </c>
      <c r="O149" s="32">
        <f t="shared" si="19"/>
        <v>100.002</v>
      </c>
      <c r="P149" s="36">
        <f t="shared" si="20"/>
        <v>4.4408920985006262E-16</v>
      </c>
      <c r="Q149" s="36"/>
      <c r="S149" s="3" t="s">
        <v>1</v>
      </c>
      <c r="T149" s="6" t="s">
        <v>448</v>
      </c>
      <c r="U149" s="10">
        <v>2</v>
      </c>
      <c r="V149" s="45" t="str">
        <f t="shared" si="21"/>
        <v>KSK 607-P1</v>
      </c>
      <c r="W149" s="32">
        <v>88.34</v>
      </c>
      <c r="X149" s="32">
        <v>10.57</v>
      </c>
      <c r="Y149" s="32">
        <v>0.20899999999999999</v>
      </c>
      <c r="Z149" s="32">
        <v>0.86800000000000532</v>
      </c>
      <c r="AA149" s="32"/>
      <c r="AB149" s="36">
        <v>89.125190000000003</v>
      </c>
      <c r="AC149" s="36">
        <v>10.66395</v>
      </c>
      <c r="AD149" s="36">
        <v>0.21085999999999999</v>
      </c>
      <c r="AE149" s="36">
        <f t="shared" si="22"/>
        <v>0.88882725832012677</v>
      </c>
      <c r="AF149" s="31"/>
      <c r="AG149" s="10">
        <v>4</v>
      </c>
      <c r="AH149" s="3" t="s">
        <v>1</v>
      </c>
      <c r="AI149" s="25" t="s">
        <v>467</v>
      </c>
      <c r="AJ149" t="str">
        <f t="shared" si="23"/>
        <v>KSK 381-03-P2</v>
      </c>
      <c r="AK149" s="31">
        <v>71.05</v>
      </c>
    </row>
    <row r="150" spans="1:37" ht="16" x14ac:dyDescent="0.2">
      <c r="A150" s="10">
        <v>47</v>
      </c>
      <c r="B150" s="10">
        <v>4</v>
      </c>
      <c r="C150" s="3" t="s">
        <v>1</v>
      </c>
      <c r="D150" s="25" t="s">
        <v>19</v>
      </c>
      <c r="F150" s="34">
        <v>91.61</v>
      </c>
      <c r="G150" s="34">
        <v>7.41</v>
      </c>
      <c r="H150" s="34"/>
      <c r="I150" s="34"/>
      <c r="J150" s="34">
        <v>0.55200000000000005</v>
      </c>
      <c r="K150" s="34">
        <v>0.432</v>
      </c>
      <c r="O150" s="32">
        <f t="shared" si="19"/>
        <v>100.004</v>
      </c>
      <c r="P150" s="36">
        <f t="shared" si="20"/>
        <v>0.55200000000000538</v>
      </c>
      <c r="Q150" s="36"/>
      <c r="S150" s="3" t="s">
        <v>1</v>
      </c>
      <c r="T150" s="6" t="s">
        <v>449</v>
      </c>
      <c r="U150" s="10">
        <v>2</v>
      </c>
      <c r="V150" s="45" t="str">
        <f t="shared" si="21"/>
        <v>KSK 607-P2</v>
      </c>
      <c r="W150" s="32">
        <v>92.11</v>
      </c>
      <c r="X150" s="32">
        <v>7.14</v>
      </c>
      <c r="Y150" s="32">
        <v>0.753</v>
      </c>
      <c r="Z150" s="32">
        <v>9.9920072216264089E-16</v>
      </c>
      <c r="AA150" s="37"/>
      <c r="AB150" s="36">
        <v>92.107240000000004</v>
      </c>
      <c r="AC150" s="36">
        <v>7.1397899999999996</v>
      </c>
      <c r="AD150" s="36">
        <v>0.75297999999999998</v>
      </c>
      <c r="AE150" s="36">
        <f t="shared" si="22"/>
        <v>-2.996417327103451E-3</v>
      </c>
      <c r="AF150" s="31"/>
      <c r="AG150" s="10">
        <v>4</v>
      </c>
      <c r="AH150" s="3" t="s">
        <v>1</v>
      </c>
      <c r="AI150" s="25" t="s">
        <v>466</v>
      </c>
      <c r="AJ150" t="str">
        <f t="shared" si="23"/>
        <v>KSK 381-03-P1</v>
      </c>
      <c r="AK150" s="31">
        <v>62.78</v>
      </c>
    </row>
  </sheetData>
  <sortState xmlns:xlrd2="http://schemas.microsoft.com/office/spreadsheetml/2017/richdata2" ref="AF98:AK148">
    <sortCondition descending="1" ref="AF98:AF148"/>
  </sortState>
  <mergeCells count="18">
    <mergeCell ref="AB3:AD3"/>
    <mergeCell ref="AB28:AD28"/>
    <mergeCell ref="AB44:AD44"/>
    <mergeCell ref="AB75:AD75"/>
    <mergeCell ref="AB98:AD98"/>
    <mergeCell ref="W75:Y75"/>
    <mergeCell ref="W98:Y98"/>
    <mergeCell ref="W3:Y3"/>
    <mergeCell ref="W28:Y28"/>
    <mergeCell ref="W44:Y44"/>
    <mergeCell ref="F75:O75"/>
    <mergeCell ref="F98:O98"/>
    <mergeCell ref="C1:C2"/>
    <mergeCell ref="D1:D2"/>
    <mergeCell ref="E1:E2"/>
    <mergeCell ref="F3:O3"/>
    <mergeCell ref="F28:O28"/>
    <mergeCell ref="F44:O4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53"/>
  <sheetViews>
    <sheetView topLeftCell="A22" workbookViewId="0">
      <selection activeCell="X39" sqref="X39"/>
    </sheetView>
  </sheetViews>
  <sheetFormatPr baseColWidth="10" defaultColWidth="8.83203125" defaultRowHeight="15" x14ac:dyDescent="0.2"/>
  <cols>
    <col min="3" max="3" width="10" bestFit="1" customWidth="1"/>
  </cols>
  <sheetData>
    <row r="1" spans="1:19" x14ac:dyDescent="0.2">
      <c r="A1" t="s">
        <v>431</v>
      </c>
      <c r="B1" t="s">
        <v>666</v>
      </c>
      <c r="C1" t="s">
        <v>667</v>
      </c>
    </row>
    <row r="2" spans="1:19" x14ac:dyDescent="0.2">
      <c r="A2" t="s">
        <v>39</v>
      </c>
      <c r="E2" t="s">
        <v>46</v>
      </c>
      <c r="I2" t="s">
        <v>50</v>
      </c>
      <c r="M2" t="s">
        <v>70</v>
      </c>
      <c r="Q2" t="s">
        <v>1</v>
      </c>
    </row>
    <row r="3" spans="1:19" x14ac:dyDescent="0.2">
      <c r="A3" s="14">
        <v>94.05</v>
      </c>
      <c r="B3" s="14">
        <v>3.52</v>
      </c>
      <c r="C3" s="14">
        <v>2.4300000000000028</v>
      </c>
      <c r="E3" s="14">
        <v>90.71349944961473</v>
      </c>
      <c r="F3" s="14">
        <v>7.1049734814370051</v>
      </c>
      <c r="G3" s="14">
        <v>2.1815270689482653</v>
      </c>
      <c r="I3" s="36">
        <v>68.944826137829651</v>
      </c>
      <c r="J3" s="14">
        <v>30.612142849999501</v>
      </c>
      <c r="K3" s="14">
        <v>0.44303101217084984</v>
      </c>
      <c r="M3" s="36">
        <v>95.648087038259234</v>
      </c>
      <c r="N3" s="14">
        <v>3.7799244015119693</v>
      </c>
      <c r="O3" s="14">
        <v>0.57198856022879951</v>
      </c>
      <c r="Q3" s="36">
        <v>90.00729978100658</v>
      </c>
      <c r="R3" s="14">
        <v>8.1197564073077793</v>
      </c>
      <c r="S3" s="14">
        <v>1.8729438116856452</v>
      </c>
    </row>
    <row r="4" spans="1:19" x14ac:dyDescent="0.2">
      <c r="A4" s="14">
        <v>78.508696920616089</v>
      </c>
      <c r="B4" s="14">
        <v>17.836483808335764</v>
      </c>
      <c r="C4" s="14">
        <v>3.6548192710481562</v>
      </c>
      <c r="E4" s="14">
        <v>84.625923814667033</v>
      </c>
      <c r="F4" s="14">
        <v>13.690958367085695</v>
      </c>
      <c r="G4" s="14">
        <v>1.6831178182472686</v>
      </c>
      <c r="I4" s="36">
        <v>67.849999999999994</v>
      </c>
      <c r="J4" s="14">
        <v>32.15</v>
      </c>
      <c r="K4" s="14">
        <v>0</v>
      </c>
      <c r="M4" s="36">
        <v>89.828203435931286</v>
      </c>
      <c r="N4" s="14">
        <v>9.1798164036719268</v>
      </c>
      <c r="O4" s="14">
        <v>0.99198016039678938</v>
      </c>
      <c r="Q4" s="36">
        <v>83.375836308541594</v>
      </c>
      <c r="R4" s="14">
        <v>15.891112377866451</v>
      </c>
      <c r="S4" s="14">
        <v>0.73305131359195541</v>
      </c>
    </row>
    <row r="5" spans="1:19" x14ac:dyDescent="0.2">
      <c r="A5" s="14">
        <v>93.456261749530029</v>
      </c>
      <c r="B5" s="14">
        <v>4.8898044078236866</v>
      </c>
      <c r="C5" s="14">
        <v>1.6539338426462915</v>
      </c>
      <c r="E5" s="14">
        <v>75.357739267821984</v>
      </c>
      <c r="F5" s="14">
        <v>24.179274621761351</v>
      </c>
      <c r="G5" s="14">
        <v>0.46298611041667426</v>
      </c>
      <c r="I5" s="36">
        <v>74.8</v>
      </c>
      <c r="J5" s="14">
        <v>25.2</v>
      </c>
      <c r="K5" s="14">
        <v>0</v>
      </c>
      <c r="M5" s="36">
        <v>55.660556605566057</v>
      </c>
      <c r="N5" s="14">
        <v>43.79043790437904</v>
      </c>
      <c r="O5" s="14">
        <v>0.54900549005490007</v>
      </c>
      <c r="Q5" s="36">
        <v>91.34725958221253</v>
      </c>
      <c r="R5" s="14">
        <v>6.2098137055888332</v>
      </c>
      <c r="S5" s="14">
        <v>2.4429267121986258</v>
      </c>
    </row>
    <row r="6" spans="1:19" x14ac:dyDescent="0.2">
      <c r="A6" s="14">
        <v>78.911578231564633</v>
      </c>
      <c r="B6" s="14">
        <v>19.850397007940163</v>
      </c>
      <c r="C6" s="14">
        <v>1.2380247604952024</v>
      </c>
      <c r="E6" s="14">
        <v>87.908241835163295</v>
      </c>
      <c r="F6" s="14">
        <v>11.0897782044359</v>
      </c>
      <c r="G6" s="14">
        <v>1.0019799604007908</v>
      </c>
      <c r="I6" s="36">
        <v>61.349386506134948</v>
      </c>
      <c r="J6" s="14">
        <v>37.809621903780965</v>
      </c>
      <c r="K6" s="14">
        <v>0.84099159008408608</v>
      </c>
      <c r="M6" s="36">
        <v>85.099149008509926</v>
      </c>
      <c r="N6" s="14">
        <v>13.389866101338988</v>
      </c>
      <c r="O6" s="14">
        <v>1.5109848901510943</v>
      </c>
      <c r="Q6" s="36">
        <v>90.48</v>
      </c>
      <c r="R6" s="14">
        <v>7.24</v>
      </c>
      <c r="S6" s="14">
        <v>2.2799999999999958</v>
      </c>
    </row>
    <row r="7" spans="1:19" x14ac:dyDescent="0.2">
      <c r="A7" s="14">
        <v>92.530925309253092</v>
      </c>
      <c r="B7" s="14">
        <v>5.4600546005460053</v>
      </c>
      <c r="C7" s="14">
        <v>2.0090200902008961</v>
      </c>
      <c r="E7" s="14">
        <v>91.039089609103911</v>
      </c>
      <c r="F7" s="14">
        <v>8.1799182008179905</v>
      </c>
      <c r="G7" s="14">
        <v>0.78099219007809806</v>
      </c>
      <c r="I7" s="36">
        <v>62.778744425111498</v>
      </c>
      <c r="J7" s="14">
        <v>36.939261214775705</v>
      </c>
      <c r="K7" s="14">
        <v>0.28199436011279422</v>
      </c>
      <c r="M7" s="36">
        <v>95.104293742375461</v>
      </c>
      <c r="N7" s="14">
        <v>3.8497690138591687</v>
      </c>
      <c r="O7" s="14">
        <v>1.0459372437653749</v>
      </c>
      <c r="Q7" s="36">
        <v>90.204510225511271</v>
      </c>
      <c r="R7" s="14">
        <v>9.6304815240762043</v>
      </c>
      <c r="S7" s="14">
        <v>0.16500825041252154</v>
      </c>
    </row>
    <row r="8" spans="1:19" x14ac:dyDescent="0.2">
      <c r="A8" s="14">
        <v>75.17</v>
      </c>
      <c r="B8" s="14">
        <v>24.83</v>
      </c>
      <c r="C8" s="14">
        <v>0</v>
      </c>
      <c r="E8" s="14">
        <v>89.65179303586072</v>
      </c>
      <c r="F8" s="14">
        <v>8.8801776035520721</v>
      </c>
      <c r="G8" s="14">
        <v>1.4680293605871959</v>
      </c>
      <c r="I8" s="36">
        <v>88.365301918115094</v>
      </c>
      <c r="J8" s="14">
        <v>9.9505970358221489</v>
      </c>
      <c r="K8" s="14">
        <v>1.6841010460627648</v>
      </c>
      <c r="M8" s="36">
        <v>95.798084038319232</v>
      </c>
      <c r="N8" s="14">
        <v>2.3599528009439812</v>
      </c>
      <c r="O8" s="14">
        <v>1.8419631607367835</v>
      </c>
      <c r="Q8" s="36">
        <v>88.295585220738943</v>
      </c>
      <c r="R8" s="14">
        <v>10.649467526623669</v>
      </c>
      <c r="S8" s="14">
        <v>1.0549472526373802</v>
      </c>
    </row>
    <row r="9" spans="1:19" x14ac:dyDescent="0.2">
      <c r="A9" s="14">
        <v>82.279177208227907</v>
      </c>
      <c r="B9" s="14">
        <v>16.44983550164498</v>
      </c>
      <c r="C9" s="14">
        <v>1.2709872901271171</v>
      </c>
      <c r="E9" s="14">
        <v>91.339133913391322</v>
      </c>
      <c r="F9" s="14">
        <v>6.7306730673067303</v>
      </c>
      <c r="G9" s="14">
        <v>1.9301930193019405</v>
      </c>
      <c r="I9" s="36">
        <v>75.663026521060857</v>
      </c>
      <c r="J9" s="14">
        <v>23.820952838113531</v>
      </c>
      <c r="K9" s="14">
        <v>0.51602064082561716</v>
      </c>
      <c r="M9" s="36">
        <v>82.91</v>
      </c>
      <c r="N9" s="14">
        <v>16.149999999999999</v>
      </c>
      <c r="O9" s="14">
        <v>0.94000000000000494</v>
      </c>
      <c r="Q9" s="36">
        <v>98.189018109818903</v>
      </c>
      <c r="R9" s="14">
        <v>1.6299837001629984</v>
      </c>
      <c r="S9" s="14">
        <v>0.18099819001809278</v>
      </c>
    </row>
    <row r="10" spans="1:19" x14ac:dyDescent="0.2">
      <c r="A10" s="14">
        <v>88.003839731218818</v>
      </c>
      <c r="B10" s="14">
        <v>7.7194596378253513</v>
      </c>
      <c r="C10" s="14">
        <v>4.2767006309558324</v>
      </c>
      <c r="E10" s="14">
        <v>69.605823650580973</v>
      </c>
      <c r="F10" s="14">
        <v>29.02825830450173</v>
      </c>
      <c r="G10" s="14">
        <v>1.3659180449173045</v>
      </c>
      <c r="I10" s="36">
        <v>86.12</v>
      </c>
      <c r="J10" s="14">
        <v>13.22</v>
      </c>
      <c r="K10" s="14">
        <v>0.65999999999999481</v>
      </c>
      <c r="M10" s="36">
        <v>86.059139408605915</v>
      </c>
      <c r="N10" s="14">
        <v>12.959870401295987</v>
      </c>
      <c r="O10" s="14">
        <v>0.98099019009810062</v>
      </c>
      <c r="Q10" s="36">
        <v>90.57</v>
      </c>
      <c r="R10" s="14">
        <v>7.93</v>
      </c>
      <c r="S10" s="14">
        <v>1.5000000000000071</v>
      </c>
    </row>
    <row r="11" spans="1:19" x14ac:dyDescent="0.2">
      <c r="A11" s="14">
        <v>88.98</v>
      </c>
      <c r="B11" s="14">
        <v>10.28</v>
      </c>
      <c r="C11" s="14">
        <v>0.73999999999999666</v>
      </c>
      <c r="E11" s="14">
        <v>94.080940809408105</v>
      </c>
      <c r="F11" s="14">
        <v>5.0600506005060044</v>
      </c>
      <c r="G11" s="14">
        <v>0.85900859008589814</v>
      </c>
      <c r="I11" s="36">
        <v>66.717998460046203</v>
      </c>
      <c r="J11" s="14">
        <v>32.909012729618112</v>
      </c>
      <c r="K11" s="14">
        <v>0.37298881033569459</v>
      </c>
      <c r="M11" s="36">
        <v>53.060530605306056</v>
      </c>
      <c r="N11" s="14">
        <v>45.900459004590047</v>
      </c>
      <c r="O11" s="14">
        <v>1.0390103901038954</v>
      </c>
      <c r="Q11" s="36">
        <v>80.961619232384649</v>
      </c>
      <c r="R11" s="14">
        <v>17.380347606952139</v>
      </c>
      <c r="S11" s="14">
        <v>1.6580331606632113</v>
      </c>
    </row>
    <row r="12" spans="1:19" x14ac:dyDescent="0.2">
      <c r="A12" s="14">
        <v>62.979370206297936</v>
      </c>
      <c r="B12" s="14">
        <v>13.679863201367986</v>
      </c>
      <c r="C12" s="14">
        <v>23.340766592334084</v>
      </c>
      <c r="E12" s="14">
        <v>99.772000000000006</v>
      </c>
      <c r="F12" s="14">
        <v>0</v>
      </c>
      <c r="G12" s="14">
        <v>0.22799999999999443</v>
      </c>
      <c r="I12" s="36">
        <v>74.837006519739205</v>
      </c>
      <c r="J12" s="14">
        <v>23.459061637534496</v>
      </c>
      <c r="K12" s="14">
        <v>1.7039318427263055</v>
      </c>
      <c r="M12" s="36">
        <v>80.760807608076092</v>
      </c>
      <c r="N12" s="14">
        <v>18.22018220182202</v>
      </c>
      <c r="O12" s="14">
        <v>1.0190101901018922</v>
      </c>
      <c r="Q12" s="36">
        <v>89.24</v>
      </c>
      <c r="R12" s="14">
        <v>7.22</v>
      </c>
      <c r="S12" s="14">
        <v>3.5400000000000058</v>
      </c>
    </row>
    <row r="13" spans="1:19" x14ac:dyDescent="0.2">
      <c r="A13" s="14">
        <v>64.819999999999993</v>
      </c>
      <c r="B13" s="14">
        <v>14.69</v>
      </c>
      <c r="C13" s="14">
        <v>20.49</v>
      </c>
      <c r="E13" s="14">
        <v>97.625118744062803</v>
      </c>
      <c r="F13" s="14">
        <v>1.7699115044247788</v>
      </c>
      <c r="G13" s="14">
        <v>0.60496975151242438</v>
      </c>
      <c r="I13" s="36">
        <v>77.503799696024316</v>
      </c>
      <c r="J13" s="14">
        <v>22.178225741940647</v>
      </c>
      <c r="K13" s="14">
        <v>0.31797456203502794</v>
      </c>
      <c r="M13" s="36">
        <v>78.216257300584047</v>
      </c>
      <c r="N13" s="14">
        <v>20.911672933834708</v>
      </c>
      <c r="O13" s="14">
        <v>0.87206976558124294</v>
      </c>
      <c r="Q13" s="36">
        <v>97.913916556662272</v>
      </c>
      <c r="R13" s="14">
        <v>1.7600704028161127</v>
      </c>
      <c r="S13" s="14">
        <v>0.32601304052161939</v>
      </c>
    </row>
    <row r="14" spans="1:19" x14ac:dyDescent="0.2">
      <c r="A14" s="14">
        <v>92.65</v>
      </c>
      <c r="B14" s="14">
        <v>7.35</v>
      </c>
      <c r="C14" s="14">
        <v>0</v>
      </c>
      <c r="E14" s="14">
        <v>82.08</v>
      </c>
      <c r="F14" s="14">
        <v>17.920000000000002</v>
      </c>
      <c r="G14" s="14">
        <v>0</v>
      </c>
      <c r="I14" s="36">
        <v>80.572417172515159</v>
      </c>
      <c r="J14" s="14">
        <v>19.310579317379521</v>
      </c>
      <c r="K14" s="14">
        <v>0.11700351010531114</v>
      </c>
      <c r="M14" s="36">
        <v>86.903476139045551</v>
      </c>
      <c r="N14" s="14">
        <v>10.430417216688666</v>
      </c>
      <c r="O14" s="14">
        <v>2.6661066442657746</v>
      </c>
      <c r="Q14" s="36">
        <v>94.64</v>
      </c>
      <c r="R14" s="14">
        <v>5.36</v>
      </c>
      <c r="S14" s="14">
        <v>0</v>
      </c>
    </row>
    <row r="15" spans="1:19" x14ac:dyDescent="0.2">
      <c r="A15" s="14">
        <v>93.14</v>
      </c>
      <c r="B15" s="14">
        <v>6.660000000000001</v>
      </c>
      <c r="C15" s="14">
        <v>0.19999999999999932</v>
      </c>
      <c r="E15" s="14">
        <v>63.461903857115708</v>
      </c>
      <c r="F15" s="14">
        <v>36.211086332589979</v>
      </c>
      <c r="G15" s="14">
        <v>0.32700981029430704</v>
      </c>
      <c r="I15" s="36">
        <v>74.849999999999994</v>
      </c>
      <c r="J15" s="14">
        <v>23.89</v>
      </c>
      <c r="K15" s="14">
        <v>1.2600000000000051</v>
      </c>
      <c r="M15" s="36">
        <v>66.499335006649929</v>
      </c>
      <c r="N15" s="14">
        <v>32.189678103218966</v>
      </c>
      <c r="O15" s="14">
        <v>1.3109868901311057</v>
      </c>
      <c r="Q15" s="36">
        <v>90.151803036060713</v>
      </c>
      <c r="R15" s="14">
        <v>8.1001620032400634</v>
      </c>
      <c r="S15" s="14">
        <v>1.7480349606992134</v>
      </c>
    </row>
    <row r="16" spans="1:19" x14ac:dyDescent="0.2">
      <c r="A16" s="14">
        <v>93.009999999999991</v>
      </c>
      <c r="B16" s="14">
        <v>6.7899999999999991</v>
      </c>
      <c r="C16" s="14">
        <v>0.20000000000000903</v>
      </c>
      <c r="I16" s="36">
        <v>82.511650233004659</v>
      </c>
      <c r="J16" s="14">
        <v>16.830336606732132</v>
      </c>
      <c r="K16" s="14">
        <v>0.65801316026320655</v>
      </c>
      <c r="M16" s="36">
        <v>81.81</v>
      </c>
      <c r="N16" s="14">
        <v>17.79</v>
      </c>
      <c r="O16" s="14">
        <v>0.39999999999999863</v>
      </c>
      <c r="Q16" s="36">
        <v>92.38</v>
      </c>
      <c r="R16" s="14">
        <v>5.84</v>
      </c>
      <c r="S16" s="14">
        <v>1.7800000000000049</v>
      </c>
    </row>
    <row r="17" spans="1:19" x14ac:dyDescent="0.2">
      <c r="A17" s="14">
        <v>92.97</v>
      </c>
      <c r="B17" s="14">
        <v>6.76</v>
      </c>
      <c r="C17" s="14">
        <v>0.27000000000000135</v>
      </c>
      <c r="I17" s="36">
        <v>64.195506314557989</v>
      </c>
      <c r="J17" s="14">
        <v>35.507514473986816</v>
      </c>
      <c r="K17" s="14">
        <v>0.29697921145520223</v>
      </c>
      <c r="M17" s="36">
        <v>92.432605391568671</v>
      </c>
      <c r="N17" s="14">
        <v>7.3894088472922173</v>
      </c>
      <c r="O17" s="14">
        <v>0.17798576113910702</v>
      </c>
      <c r="Q17" s="36">
        <v>84.780000000000015</v>
      </c>
      <c r="R17" s="14">
        <v>8.0200000000000014</v>
      </c>
      <c r="S17" s="14">
        <v>7.199999999999986</v>
      </c>
    </row>
    <row r="18" spans="1:19" x14ac:dyDescent="0.2">
      <c r="A18" s="14">
        <v>94.18</v>
      </c>
      <c r="B18" s="14">
        <v>5.82</v>
      </c>
      <c r="C18" s="14">
        <v>-7.1054273576010019E-15</v>
      </c>
      <c r="I18" s="36">
        <v>70.37</v>
      </c>
      <c r="J18" s="14">
        <v>18.100000000000001</v>
      </c>
      <c r="K18" s="14">
        <v>11.529999999999994</v>
      </c>
      <c r="M18" s="36">
        <v>79.191583831676624</v>
      </c>
      <c r="N18" s="14">
        <v>19.950399007980156</v>
      </c>
      <c r="O18" s="14">
        <v>0.85801716034321451</v>
      </c>
      <c r="Q18" s="36">
        <v>90.48457092574445</v>
      </c>
      <c r="R18" s="14">
        <v>9.0594564326140432</v>
      </c>
      <c r="S18" s="14">
        <v>0.45597264164150642</v>
      </c>
    </row>
    <row r="19" spans="1:19" x14ac:dyDescent="0.2">
      <c r="A19" s="14">
        <v>93.059999999999988</v>
      </c>
      <c r="B19" s="14">
        <v>6.5399999999999983</v>
      </c>
      <c r="C19" s="14">
        <v>0.40000000000001179</v>
      </c>
      <c r="I19" s="36">
        <v>79.03</v>
      </c>
      <c r="J19" s="14">
        <v>20.97</v>
      </c>
      <c r="K19" s="14">
        <v>0</v>
      </c>
      <c r="M19" s="36">
        <v>83.463322934165276</v>
      </c>
      <c r="N19" s="14">
        <v>15.748740100791938</v>
      </c>
      <c r="O19" s="14">
        <v>0.78793696504279331</v>
      </c>
      <c r="Q19" s="36">
        <v>89.788080927283445</v>
      </c>
      <c r="R19" s="14">
        <v>7.7606984628616562</v>
      </c>
      <c r="S19" s="14">
        <v>2.4512206098548996</v>
      </c>
    </row>
    <row r="20" spans="1:19" x14ac:dyDescent="0.2">
      <c r="A20" s="14">
        <v>92.485029940119745</v>
      </c>
      <c r="B20" s="14">
        <v>6.4371257485029938</v>
      </c>
      <c r="C20" s="14">
        <v>1.0778443113772604</v>
      </c>
      <c r="I20" s="36">
        <v>38.511925596279816</v>
      </c>
      <c r="J20" s="14">
        <v>59.432971648582431</v>
      </c>
      <c r="K20" s="14">
        <v>2.0551027551377494</v>
      </c>
      <c r="M20" s="36">
        <v>95.642348612111036</v>
      </c>
      <c r="N20" s="14">
        <v>3.4397248220142389</v>
      </c>
      <c r="O20" s="14">
        <v>0.91792656587471999</v>
      </c>
      <c r="Q20" s="36">
        <v>86.491729834596697</v>
      </c>
      <c r="R20" s="14">
        <v>13.270265405308107</v>
      </c>
      <c r="S20" s="14">
        <v>0.23800476009519794</v>
      </c>
    </row>
    <row r="21" spans="1:19" x14ac:dyDescent="0.2">
      <c r="A21" s="14">
        <v>56.728943950444602</v>
      </c>
      <c r="B21" s="14">
        <v>41.742431811369769</v>
      </c>
      <c r="C21" s="14">
        <v>1.5286242381856341</v>
      </c>
      <c r="I21" s="36">
        <v>50.702028081123238</v>
      </c>
      <c r="J21" s="14">
        <v>48.731949277971111</v>
      </c>
      <c r="K21" s="14">
        <v>0.5660226409056458</v>
      </c>
      <c r="M21" s="36">
        <v>82.09</v>
      </c>
      <c r="N21" s="14">
        <v>13.459999999999999</v>
      </c>
      <c r="O21" s="14">
        <v>4.4500000000000099</v>
      </c>
      <c r="Q21" s="36">
        <v>81.00756977290682</v>
      </c>
      <c r="R21" s="14">
        <v>18.629441116766497</v>
      </c>
      <c r="S21" s="14">
        <v>0.36298911032668618</v>
      </c>
    </row>
    <row r="22" spans="1:19" x14ac:dyDescent="0.2">
      <c r="A22" s="14">
        <v>84.340843408434097</v>
      </c>
      <c r="B22" s="14">
        <v>14.190141901419015</v>
      </c>
      <c r="C22" s="14">
        <v>1.4690146901468939</v>
      </c>
      <c r="I22" s="36">
        <v>49.18196727869114</v>
      </c>
      <c r="J22" s="14">
        <v>49.60198407936317</v>
      </c>
      <c r="K22" s="14">
        <v>1.216048641945686</v>
      </c>
      <c r="M22" s="36">
        <v>75.997599759975998</v>
      </c>
      <c r="N22" s="14">
        <v>22.282228222822283</v>
      </c>
      <c r="O22" s="14">
        <v>1.7201720172017192</v>
      </c>
      <c r="Q22" s="36">
        <v>84.213368534741377</v>
      </c>
      <c r="R22" s="14">
        <v>14.790591623664948</v>
      </c>
      <c r="S22" s="14">
        <v>0.9960398415936661</v>
      </c>
    </row>
    <row r="23" spans="1:19" x14ac:dyDescent="0.2">
      <c r="A23" s="14">
        <v>88.632658979769403</v>
      </c>
      <c r="B23" s="14">
        <v>10.750322509675293</v>
      </c>
      <c r="C23" s="14">
        <v>0.61701851055530699</v>
      </c>
      <c r="I23" s="36">
        <v>91.732751982559463</v>
      </c>
      <c r="J23" s="14">
        <v>8.0902427072812166</v>
      </c>
      <c r="K23" s="14">
        <v>0.177005310159315</v>
      </c>
      <c r="Q23" s="36">
        <v>89.45</v>
      </c>
      <c r="R23" s="14">
        <v>8.17</v>
      </c>
      <c r="S23" s="14">
        <v>2.3799999999999972</v>
      </c>
    </row>
    <row r="24" spans="1:19" x14ac:dyDescent="0.2">
      <c r="A24" s="14">
        <v>91.504509729416228</v>
      </c>
      <c r="B24" s="14">
        <v>8.1195128292302439</v>
      </c>
      <c r="C24" s="14">
        <v>0.37597744135352884</v>
      </c>
      <c r="I24" s="36">
        <v>71.510000000000005</v>
      </c>
      <c r="J24" s="14">
        <v>28.49</v>
      </c>
      <c r="K24" s="14">
        <v>0</v>
      </c>
      <c r="Q24" s="36">
        <v>90.855457227138643</v>
      </c>
      <c r="R24" s="14">
        <v>8.8295585220738957</v>
      </c>
      <c r="S24" s="14">
        <v>0.31498425078745662</v>
      </c>
    </row>
    <row r="25" spans="1:19" x14ac:dyDescent="0.2">
      <c r="I25" s="36">
        <v>57.957681692732287</v>
      </c>
      <c r="J25" s="14">
        <v>40.958361665533374</v>
      </c>
      <c r="K25" s="14">
        <v>1.0839566417343338</v>
      </c>
      <c r="Q25" s="36">
        <v>83.133325333013318</v>
      </c>
      <c r="R25" s="14">
        <v>16.67066682667307</v>
      </c>
      <c r="S25" s="14">
        <v>0.19600784031361049</v>
      </c>
    </row>
    <row r="26" spans="1:19" x14ac:dyDescent="0.2">
      <c r="I26" s="36">
        <v>85.361707234144674</v>
      </c>
      <c r="J26" s="14">
        <v>14.290285805716113</v>
      </c>
      <c r="K26" s="14">
        <v>0.34800696013920884</v>
      </c>
      <c r="Q26" s="36">
        <v>88.047043763501065</v>
      </c>
      <c r="R26" s="14">
        <v>10.890871269701574</v>
      </c>
      <c r="S26" s="14">
        <v>1.0620849667973555</v>
      </c>
    </row>
    <row r="27" spans="1:19" x14ac:dyDescent="0.2">
      <c r="I27" s="36">
        <v>73.502940117604709</v>
      </c>
      <c r="J27" s="14">
        <v>26.171046841873679</v>
      </c>
      <c r="K27" s="14">
        <v>0.32601304052161428</v>
      </c>
      <c r="Q27" s="36">
        <v>93.93</v>
      </c>
      <c r="R27" s="14">
        <v>6.07</v>
      </c>
      <c r="S27" s="14">
        <v>-7.1054273576010019E-15</v>
      </c>
    </row>
    <row r="28" spans="1:19" x14ac:dyDescent="0.2">
      <c r="I28" s="36">
        <v>68.610686106861067</v>
      </c>
      <c r="J28" s="14">
        <v>30.43030430304303</v>
      </c>
      <c r="K28" s="14">
        <v>0.95900959009589704</v>
      </c>
      <c r="Q28" s="36">
        <v>96.19</v>
      </c>
      <c r="R28" s="14">
        <v>3.81</v>
      </c>
      <c r="S28" s="14">
        <v>0</v>
      </c>
    </row>
    <row r="29" spans="1:19" x14ac:dyDescent="0.2">
      <c r="I29" s="36">
        <v>89.214460723036154</v>
      </c>
      <c r="J29" s="14">
        <v>8.6404320216010806</v>
      </c>
      <c r="K29" s="14">
        <v>2.1451072553627646</v>
      </c>
      <c r="Q29" s="36">
        <v>91.528169436611265</v>
      </c>
      <c r="R29" s="14">
        <v>6.8398632027359447</v>
      </c>
      <c r="S29" s="14">
        <v>1.6319673606527954</v>
      </c>
    </row>
    <row r="30" spans="1:19" x14ac:dyDescent="0.2">
      <c r="I30" s="36">
        <v>89.214460723036154</v>
      </c>
      <c r="J30" s="14">
        <v>8.8304415220761037</v>
      </c>
      <c r="K30" s="14">
        <v>1.9550977548877408</v>
      </c>
      <c r="Q30" s="36">
        <v>91.619083809161907</v>
      </c>
      <c r="R30" s="14">
        <v>6.7199328006719936</v>
      </c>
      <c r="S30" s="14">
        <v>1.6609833901660986</v>
      </c>
    </row>
    <row r="31" spans="1:19" x14ac:dyDescent="0.2">
      <c r="Q31" s="36">
        <v>89.279999999999987</v>
      </c>
      <c r="R31" s="14">
        <v>8.6199999999999992</v>
      </c>
      <c r="S31" s="14">
        <v>2.1000000000000139</v>
      </c>
    </row>
    <row r="32" spans="1:19" x14ac:dyDescent="0.2">
      <c r="Q32" s="36">
        <v>91.83091830918309</v>
      </c>
      <c r="R32" s="14">
        <v>7.1400714007140067</v>
      </c>
      <c r="S32" s="14">
        <v>1.0290102901028984</v>
      </c>
    </row>
    <row r="33" spans="17:19" x14ac:dyDescent="0.2">
      <c r="Q33" s="36">
        <v>90.801816036320716</v>
      </c>
      <c r="R33" s="14">
        <v>7.0101402028040551</v>
      </c>
      <c r="S33" s="14">
        <v>2.1880437608752255</v>
      </c>
    </row>
    <row r="34" spans="17:19" x14ac:dyDescent="0.2">
      <c r="Q34" s="36">
        <v>89.490894908949087</v>
      </c>
      <c r="R34" s="14">
        <v>10.290102901029009</v>
      </c>
      <c r="S34" s="14">
        <v>0.21900219002190141</v>
      </c>
    </row>
    <row r="35" spans="17:19" x14ac:dyDescent="0.2">
      <c r="Q35" s="36">
        <v>93.829061709382913</v>
      </c>
      <c r="R35" s="14">
        <v>5.2699473005269946</v>
      </c>
      <c r="S35" s="14">
        <v>0.90099099009009176</v>
      </c>
    </row>
    <row r="36" spans="17:19" x14ac:dyDescent="0.2">
      <c r="Q36" s="36">
        <v>90.449044904490435</v>
      </c>
      <c r="R36" s="14">
        <v>7.2807280728072801</v>
      </c>
      <c r="S36" s="14">
        <v>2.2702270227022812</v>
      </c>
    </row>
    <row r="37" spans="17:19" x14ac:dyDescent="0.2">
      <c r="Q37" s="36">
        <v>89.615376922615354</v>
      </c>
      <c r="R37" s="14">
        <v>7.3804428265695945</v>
      </c>
      <c r="S37" s="14">
        <v>3.0041802508150495</v>
      </c>
    </row>
    <row r="38" spans="17:19" x14ac:dyDescent="0.2">
      <c r="Q38" s="36">
        <v>88.946442142314311</v>
      </c>
      <c r="R38" s="14">
        <v>9.2796288148474044</v>
      </c>
      <c r="S38" s="14">
        <v>1.773929042838289</v>
      </c>
    </row>
    <row r="39" spans="17:19" x14ac:dyDescent="0.2">
      <c r="Q39" s="36">
        <v>91.937241882743521</v>
      </c>
      <c r="R39" s="14">
        <v>7.9097627071187864</v>
      </c>
      <c r="S39" s="14">
        <v>0.1529954101376981</v>
      </c>
    </row>
    <row r="40" spans="17:19" x14ac:dyDescent="0.2">
      <c r="Q40" s="36">
        <v>86.193966422350428</v>
      </c>
      <c r="R40" s="14">
        <v>13.36906416550841</v>
      </c>
      <c r="S40" s="14">
        <v>0.43696941214116719</v>
      </c>
    </row>
    <row r="41" spans="17:19" x14ac:dyDescent="0.2">
      <c r="Q41" s="36">
        <v>87.680876808768076</v>
      </c>
      <c r="R41" s="14">
        <v>10.270102701027009</v>
      </c>
      <c r="S41" s="14">
        <v>2.0490204902049047</v>
      </c>
    </row>
    <row r="42" spans="17:19" x14ac:dyDescent="0.2">
      <c r="Q42" s="36">
        <v>86.421728434568692</v>
      </c>
      <c r="R42" s="14">
        <v>11.010220204404089</v>
      </c>
      <c r="S42" s="14">
        <v>2.5680513610272238</v>
      </c>
    </row>
    <row r="43" spans="17:19" x14ac:dyDescent="0.2">
      <c r="Q43" s="36">
        <v>62.778744425111498</v>
      </c>
      <c r="R43" s="14">
        <v>19.329613407731845</v>
      </c>
      <c r="S43" s="14">
        <v>17.891642167156654</v>
      </c>
    </row>
    <row r="44" spans="17:19" x14ac:dyDescent="0.2">
      <c r="Q44" s="36">
        <v>71.045026848120642</v>
      </c>
      <c r="R44" s="14">
        <v>24.088313818032738</v>
      </c>
      <c r="S44" s="14">
        <v>4.8666593338466253</v>
      </c>
    </row>
    <row r="45" spans="17:19" x14ac:dyDescent="0.2">
      <c r="Q45" s="36">
        <v>83.518329633407333</v>
      </c>
      <c r="R45" s="14">
        <v>16.219675606487872</v>
      </c>
      <c r="S45" s="14">
        <v>0.26199476010479839</v>
      </c>
    </row>
    <row r="46" spans="17:19" x14ac:dyDescent="0.2">
      <c r="Q46" s="36">
        <v>89.052671580147404</v>
      </c>
      <c r="R46" s="14">
        <v>10.490314709441284</v>
      </c>
      <c r="S46" s="14">
        <v>0.45701371041131489</v>
      </c>
    </row>
    <row r="47" spans="17:19" x14ac:dyDescent="0.2">
      <c r="Q47" s="36">
        <v>91.606335746570139</v>
      </c>
      <c r="R47" s="14">
        <v>7.4097036118555257</v>
      </c>
      <c r="S47" s="14">
        <v>0.98396064157434227</v>
      </c>
    </row>
    <row r="48" spans="17:19" x14ac:dyDescent="0.2">
      <c r="Q48" s="36">
        <v>83.355832208389586</v>
      </c>
      <c r="R48" s="14">
        <v>13.079346032698366</v>
      </c>
      <c r="S48" s="14">
        <v>3.5648217589120503</v>
      </c>
    </row>
    <row r="49" spans="17:19" x14ac:dyDescent="0.2">
      <c r="Q49" s="36">
        <v>90.483666143369973</v>
      </c>
      <c r="R49" s="14">
        <v>8.9593728439009279</v>
      </c>
      <c r="S49" s="14">
        <v>0.55696101272910403</v>
      </c>
    </row>
    <row r="50" spans="17:19" x14ac:dyDescent="0.2">
      <c r="Q50" s="36">
        <v>80.167594972150823</v>
      </c>
      <c r="R50" s="14">
        <v>18.729438116856493</v>
      </c>
      <c r="S50" s="14">
        <v>1.1029669109926821</v>
      </c>
    </row>
    <row r="51" spans="17:19" x14ac:dyDescent="0.2">
      <c r="Q51" s="36">
        <v>91.86999999999999</v>
      </c>
      <c r="R51" s="14">
        <v>7.2899999999999991</v>
      </c>
      <c r="S51" s="14">
        <v>0.84000000000000952</v>
      </c>
    </row>
    <row r="52" spans="17:19" x14ac:dyDescent="0.2">
      <c r="Q52" s="36">
        <v>88.351485693140106</v>
      </c>
      <c r="R52" s="14">
        <v>10.571374278656224</v>
      </c>
      <c r="S52" s="14">
        <v>1.0771400282036718</v>
      </c>
    </row>
    <row r="53" spans="17:19" x14ac:dyDescent="0.2">
      <c r="Q53" s="36">
        <v>92.107236782896521</v>
      </c>
      <c r="R53" s="14">
        <v>7.1397858064258068</v>
      </c>
      <c r="S53" s="14">
        <v>0.75297741067768065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workbookViewId="0">
      <pane ySplit="1" topLeftCell="A2" activePane="bottomLeft" state="frozen"/>
      <selection pane="bottomLeft" activeCell="D20" sqref="D20"/>
    </sheetView>
  </sheetViews>
  <sheetFormatPr baseColWidth="10" defaultColWidth="8.83203125" defaultRowHeight="15" x14ac:dyDescent="0.2"/>
  <cols>
    <col min="1" max="1" width="4" bestFit="1" customWidth="1"/>
    <col min="2" max="2" width="9.5" bestFit="1" customWidth="1"/>
    <col min="5" max="8" width="35.6640625" customWidth="1"/>
  </cols>
  <sheetData>
    <row r="1" spans="1:9" x14ac:dyDescent="0.2">
      <c r="B1" s="1" t="s">
        <v>119</v>
      </c>
      <c r="C1" s="5">
        <f>SUM(C2,C10,C17)</f>
        <v>8</v>
      </c>
      <c r="D1" s="1" t="s">
        <v>12</v>
      </c>
      <c r="E1" s="16" t="s">
        <v>139</v>
      </c>
    </row>
    <row r="2" spans="1:9" x14ac:dyDescent="0.2">
      <c r="B2" s="11" t="s">
        <v>39</v>
      </c>
      <c r="C2" s="12">
        <f>COUNTA(C5:C8)</f>
        <v>4</v>
      </c>
      <c r="D2" s="11" t="s">
        <v>12</v>
      </c>
    </row>
    <row r="3" spans="1:9" x14ac:dyDescent="0.2">
      <c r="A3" s="130" t="s">
        <v>94</v>
      </c>
      <c r="B3" s="129" t="s">
        <v>95</v>
      </c>
      <c r="C3" s="129" t="s">
        <v>96</v>
      </c>
      <c r="D3" s="129" t="s">
        <v>97</v>
      </c>
      <c r="E3" s="127" t="s">
        <v>98</v>
      </c>
      <c r="F3" s="127"/>
      <c r="G3" s="127"/>
      <c r="H3" s="127"/>
      <c r="I3" s="129" t="s">
        <v>102</v>
      </c>
    </row>
    <row r="4" spans="1:9" x14ac:dyDescent="0.2">
      <c r="A4" s="130"/>
      <c r="B4" s="129"/>
      <c r="C4" s="129"/>
      <c r="D4" s="129"/>
      <c r="E4" s="10" t="s">
        <v>99</v>
      </c>
      <c r="F4" s="10" t="s">
        <v>100</v>
      </c>
      <c r="G4" s="10" t="s">
        <v>101</v>
      </c>
      <c r="H4" s="10" t="s">
        <v>102</v>
      </c>
      <c r="I4" s="129"/>
    </row>
    <row r="5" spans="1:9" x14ac:dyDescent="0.2">
      <c r="A5">
        <v>1</v>
      </c>
      <c r="B5" s="3" t="s">
        <v>39</v>
      </c>
      <c r="C5" s="6">
        <v>230</v>
      </c>
      <c r="D5">
        <v>1.1299999999999999</v>
      </c>
    </row>
    <row r="6" spans="1:9" x14ac:dyDescent="0.2">
      <c r="A6">
        <v>2</v>
      </c>
      <c r="B6" s="3" t="s">
        <v>39</v>
      </c>
      <c r="C6" t="s">
        <v>121</v>
      </c>
      <c r="D6">
        <v>0.18</v>
      </c>
    </row>
    <row r="7" spans="1:9" x14ac:dyDescent="0.2">
      <c r="A7">
        <v>3</v>
      </c>
      <c r="B7" s="3" t="s">
        <v>39</v>
      </c>
      <c r="C7" t="s">
        <v>122</v>
      </c>
      <c r="D7" s="14">
        <v>0.2</v>
      </c>
    </row>
    <row r="8" spans="1:9" x14ac:dyDescent="0.2">
      <c r="A8">
        <v>4</v>
      </c>
      <c r="B8" s="3" t="s">
        <v>39</v>
      </c>
      <c r="C8" s="6">
        <v>468</v>
      </c>
      <c r="I8" t="s">
        <v>124</v>
      </c>
    </row>
    <row r="9" spans="1:9" x14ac:dyDescent="0.2">
      <c r="B9" s="3"/>
      <c r="C9" s="6"/>
    </row>
    <row r="10" spans="1:9" x14ac:dyDescent="0.2">
      <c r="B10" s="11" t="s">
        <v>46</v>
      </c>
      <c r="C10" s="12">
        <f>COUNTA(C13:C15)</f>
        <v>3</v>
      </c>
      <c r="D10" s="11" t="s">
        <v>12</v>
      </c>
    </row>
    <row r="11" spans="1:9" x14ac:dyDescent="0.2">
      <c r="A11" s="130" t="s">
        <v>94</v>
      </c>
      <c r="B11" s="129" t="s">
        <v>95</v>
      </c>
      <c r="C11" s="129" t="s">
        <v>96</v>
      </c>
      <c r="D11" s="129" t="s">
        <v>97</v>
      </c>
      <c r="E11" s="127" t="s">
        <v>98</v>
      </c>
      <c r="F11" s="127"/>
      <c r="G11" s="127"/>
      <c r="H11" s="127"/>
      <c r="I11" s="129" t="s">
        <v>102</v>
      </c>
    </row>
    <row r="12" spans="1:9" x14ac:dyDescent="0.2">
      <c r="A12" s="130"/>
      <c r="B12" s="129"/>
      <c r="C12" s="129"/>
      <c r="D12" s="129"/>
      <c r="E12" s="10" t="s">
        <v>99</v>
      </c>
      <c r="F12" s="10" t="s">
        <v>100</v>
      </c>
      <c r="G12" s="10" t="s">
        <v>101</v>
      </c>
      <c r="H12" s="10" t="s">
        <v>102</v>
      </c>
      <c r="I12" s="129"/>
    </row>
    <row r="13" spans="1:9" x14ac:dyDescent="0.2">
      <c r="A13">
        <v>1</v>
      </c>
      <c r="B13" s="3" t="s">
        <v>46</v>
      </c>
      <c r="C13" s="6">
        <v>23</v>
      </c>
      <c r="D13" s="14">
        <v>1.76</v>
      </c>
      <c r="I13" t="s">
        <v>123</v>
      </c>
    </row>
    <row r="14" spans="1:9" x14ac:dyDescent="0.2">
      <c r="A14">
        <v>2</v>
      </c>
      <c r="B14" s="3" t="s">
        <v>46</v>
      </c>
      <c r="C14" s="6">
        <v>68</v>
      </c>
      <c r="D14">
        <v>8.52</v>
      </c>
    </row>
    <row r="15" spans="1:9" x14ac:dyDescent="0.2">
      <c r="A15">
        <v>3</v>
      </c>
      <c r="B15" s="3" t="s">
        <v>46</v>
      </c>
      <c r="C15" s="6">
        <v>695</v>
      </c>
      <c r="D15">
        <v>7.07</v>
      </c>
    </row>
    <row r="17" spans="1:9" x14ac:dyDescent="0.2">
      <c r="B17" s="11" t="s">
        <v>1</v>
      </c>
      <c r="C17" s="12">
        <f>COUNTA(C20)</f>
        <v>1</v>
      </c>
      <c r="D17" s="11" t="s">
        <v>12</v>
      </c>
    </row>
    <row r="18" spans="1:9" x14ac:dyDescent="0.2">
      <c r="A18" s="130" t="s">
        <v>94</v>
      </c>
      <c r="B18" s="129" t="s">
        <v>95</v>
      </c>
      <c r="C18" s="129" t="s">
        <v>96</v>
      </c>
      <c r="D18" s="129" t="s">
        <v>97</v>
      </c>
      <c r="E18" s="127" t="s">
        <v>98</v>
      </c>
      <c r="F18" s="127"/>
      <c r="G18" s="127"/>
      <c r="H18" s="127"/>
      <c r="I18" s="129" t="s">
        <v>102</v>
      </c>
    </row>
    <row r="19" spans="1:9" x14ac:dyDescent="0.2">
      <c r="A19" s="130"/>
      <c r="B19" s="129"/>
      <c r="C19" s="129"/>
      <c r="D19" s="129"/>
      <c r="E19" s="10" t="s">
        <v>99</v>
      </c>
      <c r="F19" s="10" t="s">
        <v>100</v>
      </c>
      <c r="G19" s="10" t="s">
        <v>101</v>
      </c>
      <c r="H19" s="10" t="s">
        <v>102</v>
      </c>
      <c r="I19" s="129"/>
    </row>
    <row r="20" spans="1:9" x14ac:dyDescent="0.2">
      <c r="A20">
        <v>1</v>
      </c>
      <c r="B20" s="3" t="s">
        <v>1</v>
      </c>
      <c r="C20" t="s">
        <v>120</v>
      </c>
      <c r="D20">
        <v>0.1</v>
      </c>
    </row>
  </sheetData>
  <mergeCells count="18">
    <mergeCell ref="I3:I4"/>
    <mergeCell ref="A3:A4"/>
    <mergeCell ref="B3:B4"/>
    <mergeCell ref="C3:C4"/>
    <mergeCell ref="D3:D4"/>
    <mergeCell ref="E3:H3"/>
    <mergeCell ref="E11:H11"/>
    <mergeCell ref="I11:I12"/>
    <mergeCell ref="A18:A19"/>
    <mergeCell ref="B18:B19"/>
    <mergeCell ref="C18:C19"/>
    <mergeCell ref="D18:D19"/>
    <mergeCell ref="E18:H18"/>
    <mergeCell ref="I18:I19"/>
    <mergeCell ref="A11:A12"/>
    <mergeCell ref="B11:B12"/>
    <mergeCell ref="C11:C12"/>
    <mergeCell ref="D11:D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pane ySplit="1" topLeftCell="A8" activePane="bottomLeft" state="frozen"/>
      <selection pane="bottomLeft" activeCell="B1" sqref="B1:D1"/>
    </sheetView>
  </sheetViews>
  <sheetFormatPr baseColWidth="10" defaultColWidth="8.83203125" defaultRowHeight="15" x14ac:dyDescent="0.2"/>
  <cols>
    <col min="1" max="1" width="4" bestFit="1" customWidth="1"/>
    <col min="2" max="2" width="9.5" bestFit="1" customWidth="1"/>
    <col min="4" max="4" width="10" bestFit="1" customWidth="1"/>
    <col min="5" max="8" width="35.83203125" customWidth="1"/>
  </cols>
  <sheetData>
    <row r="1" spans="1:9" x14ac:dyDescent="0.2">
      <c r="B1" s="1" t="s">
        <v>118</v>
      </c>
      <c r="C1" s="5">
        <f>SUM(C2,C8,C16,C24,C30)</f>
        <v>17</v>
      </c>
      <c r="D1" s="1" t="s">
        <v>12</v>
      </c>
      <c r="E1" s="16" t="s">
        <v>139</v>
      </c>
    </row>
    <row r="2" spans="1:9" x14ac:dyDescent="0.2">
      <c r="B2" s="11" t="s">
        <v>46</v>
      </c>
      <c r="C2" s="12">
        <f>COUNTA(C5:C6)</f>
        <v>2</v>
      </c>
      <c r="D2" s="11" t="s">
        <v>12</v>
      </c>
    </row>
    <row r="3" spans="1:9" x14ac:dyDescent="0.2">
      <c r="A3" s="130" t="s">
        <v>94</v>
      </c>
      <c r="B3" s="129" t="s">
        <v>95</v>
      </c>
      <c r="C3" s="129" t="s">
        <v>96</v>
      </c>
      <c r="D3" s="129" t="s">
        <v>97</v>
      </c>
      <c r="E3" s="127" t="s">
        <v>98</v>
      </c>
      <c r="F3" s="127"/>
      <c r="G3" s="127"/>
      <c r="H3" s="127"/>
      <c r="I3" s="129" t="s">
        <v>102</v>
      </c>
    </row>
    <row r="4" spans="1:9" x14ac:dyDescent="0.2">
      <c r="A4" s="130"/>
      <c r="B4" s="129"/>
      <c r="C4" s="129"/>
      <c r="D4" s="129"/>
      <c r="E4" s="10" t="s">
        <v>99</v>
      </c>
      <c r="F4" s="10" t="s">
        <v>100</v>
      </c>
      <c r="G4" s="10" t="s">
        <v>101</v>
      </c>
      <c r="H4" s="10" t="s">
        <v>102</v>
      </c>
      <c r="I4" s="129"/>
    </row>
    <row r="5" spans="1:9" x14ac:dyDescent="0.2">
      <c r="A5">
        <v>1</v>
      </c>
      <c r="B5" s="3" t="s">
        <v>46</v>
      </c>
      <c r="C5" s="6">
        <v>309</v>
      </c>
    </row>
    <row r="6" spans="1:9" x14ac:dyDescent="0.2">
      <c r="A6">
        <v>2</v>
      </c>
      <c r="B6" s="3" t="s">
        <v>46</v>
      </c>
      <c r="C6" s="6">
        <v>411</v>
      </c>
    </row>
    <row r="8" spans="1:9" x14ac:dyDescent="0.2">
      <c r="B8" s="11" t="s">
        <v>50</v>
      </c>
      <c r="C8" s="12">
        <f>COUNTA(C11:C14)</f>
        <v>4</v>
      </c>
      <c r="D8" s="11" t="s">
        <v>12</v>
      </c>
    </row>
    <row r="9" spans="1:9" x14ac:dyDescent="0.2">
      <c r="A9" s="130" t="s">
        <v>94</v>
      </c>
      <c r="B9" s="129" t="s">
        <v>95</v>
      </c>
      <c r="C9" s="129" t="s">
        <v>96</v>
      </c>
      <c r="D9" s="129" t="s">
        <v>97</v>
      </c>
      <c r="E9" s="127" t="s">
        <v>98</v>
      </c>
      <c r="F9" s="127"/>
      <c r="G9" s="127"/>
      <c r="H9" s="127"/>
      <c r="I9" s="129" t="s">
        <v>102</v>
      </c>
    </row>
    <row r="10" spans="1:9" x14ac:dyDescent="0.2">
      <c r="A10" s="130"/>
      <c r="B10" s="129"/>
      <c r="C10" s="129"/>
      <c r="D10" s="129"/>
      <c r="E10" s="10" t="s">
        <v>99</v>
      </c>
      <c r="F10" s="10" t="s">
        <v>100</v>
      </c>
      <c r="G10" s="10" t="s">
        <v>101</v>
      </c>
      <c r="H10" s="10" t="s">
        <v>102</v>
      </c>
      <c r="I10" s="129"/>
    </row>
    <row r="11" spans="1:9" x14ac:dyDescent="0.2">
      <c r="A11">
        <v>1</v>
      </c>
      <c r="B11" s="3" t="s">
        <v>50</v>
      </c>
      <c r="C11" s="6" t="s">
        <v>110</v>
      </c>
    </row>
    <row r="12" spans="1:9" x14ac:dyDescent="0.2">
      <c r="A12">
        <v>2</v>
      </c>
      <c r="B12" s="3" t="s">
        <v>50</v>
      </c>
      <c r="C12" s="6">
        <v>617</v>
      </c>
    </row>
    <row r="13" spans="1:9" x14ac:dyDescent="0.2">
      <c r="A13">
        <v>3</v>
      </c>
      <c r="B13" s="3" t="s">
        <v>50</v>
      </c>
      <c r="C13" s="6">
        <v>628</v>
      </c>
    </row>
    <row r="14" spans="1:9" x14ac:dyDescent="0.2">
      <c r="A14">
        <v>4</v>
      </c>
      <c r="B14" s="3" t="s">
        <v>50</v>
      </c>
      <c r="C14" s="6" t="s">
        <v>112</v>
      </c>
    </row>
    <row r="16" spans="1:9" x14ac:dyDescent="0.2">
      <c r="B16" s="11" t="s">
        <v>1</v>
      </c>
      <c r="C16" s="12">
        <f>COUNTA(C19:C22)</f>
        <v>4</v>
      </c>
      <c r="D16" s="11" t="s">
        <v>12</v>
      </c>
    </row>
    <row r="17" spans="1:9" x14ac:dyDescent="0.2">
      <c r="A17" s="130" t="s">
        <v>94</v>
      </c>
      <c r="B17" s="129" t="s">
        <v>95</v>
      </c>
      <c r="C17" s="129" t="s">
        <v>96</v>
      </c>
      <c r="D17" s="129" t="s">
        <v>97</v>
      </c>
      <c r="E17" s="127" t="s">
        <v>98</v>
      </c>
      <c r="F17" s="127"/>
      <c r="G17" s="127"/>
      <c r="H17" s="127"/>
      <c r="I17" s="129" t="s">
        <v>102</v>
      </c>
    </row>
    <row r="18" spans="1:9" x14ac:dyDescent="0.2">
      <c r="A18" s="130"/>
      <c r="B18" s="129"/>
      <c r="C18" s="129"/>
      <c r="D18" s="129"/>
      <c r="E18" s="10" t="s">
        <v>99</v>
      </c>
      <c r="F18" s="10" t="s">
        <v>100</v>
      </c>
      <c r="G18" s="10" t="s">
        <v>101</v>
      </c>
      <c r="H18" s="10" t="s">
        <v>102</v>
      </c>
      <c r="I18" s="129"/>
    </row>
    <row r="19" spans="1:9" x14ac:dyDescent="0.2">
      <c r="A19">
        <v>1</v>
      </c>
      <c r="B19" s="3" t="s">
        <v>1</v>
      </c>
      <c r="C19" s="6" t="s">
        <v>111</v>
      </c>
    </row>
    <row r="20" spans="1:9" x14ac:dyDescent="0.2">
      <c r="A20">
        <v>2</v>
      </c>
      <c r="B20" s="3" t="s">
        <v>1</v>
      </c>
      <c r="C20" s="6">
        <v>512</v>
      </c>
    </row>
    <row r="21" spans="1:9" x14ac:dyDescent="0.2">
      <c r="A21">
        <v>3</v>
      </c>
      <c r="B21" s="3" t="s">
        <v>1</v>
      </c>
      <c r="C21" s="6">
        <v>515</v>
      </c>
    </row>
    <row r="22" spans="1:9" x14ac:dyDescent="0.2">
      <c r="A22">
        <v>4</v>
      </c>
      <c r="B22" s="3" t="s">
        <v>1</v>
      </c>
      <c r="C22" s="6">
        <v>607</v>
      </c>
    </row>
    <row r="24" spans="1:9" x14ac:dyDescent="0.2">
      <c r="B24" s="11" t="s">
        <v>39</v>
      </c>
      <c r="C24" s="12">
        <f>COUNTA(C27:C28)</f>
        <v>2</v>
      </c>
      <c r="D24" s="11" t="s">
        <v>12</v>
      </c>
    </row>
    <row r="25" spans="1:9" x14ac:dyDescent="0.2">
      <c r="A25" s="130" t="s">
        <v>94</v>
      </c>
      <c r="B25" s="129" t="s">
        <v>95</v>
      </c>
      <c r="C25" s="129" t="s">
        <v>96</v>
      </c>
      <c r="D25" s="129" t="s">
        <v>97</v>
      </c>
      <c r="E25" s="127" t="s">
        <v>98</v>
      </c>
      <c r="F25" s="127"/>
      <c r="G25" s="127"/>
      <c r="H25" s="127"/>
      <c r="I25" s="129" t="s">
        <v>102</v>
      </c>
    </row>
    <row r="26" spans="1:9" x14ac:dyDescent="0.2">
      <c r="A26" s="130"/>
      <c r="B26" s="129"/>
      <c r="C26" s="129"/>
      <c r="D26" s="129"/>
      <c r="E26" s="10" t="s">
        <v>99</v>
      </c>
      <c r="F26" s="10" t="s">
        <v>100</v>
      </c>
      <c r="G26" s="10" t="s">
        <v>101</v>
      </c>
      <c r="H26" s="10" t="s">
        <v>102</v>
      </c>
      <c r="I26" s="129"/>
    </row>
    <row r="27" spans="1:9" x14ac:dyDescent="0.2">
      <c r="A27">
        <v>1</v>
      </c>
      <c r="B27" s="3" t="s">
        <v>39</v>
      </c>
      <c r="C27" s="6">
        <v>310</v>
      </c>
    </row>
    <row r="28" spans="1:9" x14ac:dyDescent="0.2">
      <c r="A28">
        <v>2</v>
      </c>
      <c r="B28" s="3" t="s">
        <v>39</v>
      </c>
      <c r="C28" s="6">
        <v>326</v>
      </c>
    </row>
    <row r="29" spans="1:9" x14ac:dyDescent="0.2">
      <c r="B29" s="3"/>
      <c r="C29" s="6"/>
    </row>
    <row r="30" spans="1:9" x14ac:dyDescent="0.2">
      <c r="B30" s="11" t="s">
        <v>70</v>
      </c>
      <c r="C30" s="12">
        <f>COUNTA(C33:C37)</f>
        <v>5</v>
      </c>
      <c r="D30" s="11" t="s">
        <v>12</v>
      </c>
    </row>
    <row r="31" spans="1:9" x14ac:dyDescent="0.2">
      <c r="A31" s="130" t="s">
        <v>94</v>
      </c>
      <c r="B31" s="129" t="s">
        <v>95</v>
      </c>
      <c r="C31" s="129" t="s">
        <v>96</v>
      </c>
      <c r="D31" s="129" t="s">
        <v>97</v>
      </c>
      <c r="E31" s="127" t="s">
        <v>98</v>
      </c>
      <c r="F31" s="127"/>
      <c r="G31" s="127"/>
      <c r="H31" s="127"/>
      <c r="I31" s="129" t="s">
        <v>102</v>
      </c>
    </row>
    <row r="32" spans="1:9" x14ac:dyDescent="0.2">
      <c r="A32" s="130"/>
      <c r="B32" s="129"/>
      <c r="C32" s="129"/>
      <c r="D32" s="129"/>
      <c r="E32" s="10" t="s">
        <v>99</v>
      </c>
      <c r="F32" s="10" t="s">
        <v>100</v>
      </c>
      <c r="G32" s="10" t="s">
        <v>101</v>
      </c>
      <c r="H32" s="10" t="s">
        <v>102</v>
      </c>
      <c r="I32" s="129"/>
    </row>
    <row r="33" spans="1:3" x14ac:dyDescent="0.2">
      <c r="A33">
        <v>1</v>
      </c>
      <c r="B33" s="3" t="s">
        <v>70</v>
      </c>
      <c r="C33" t="s">
        <v>113</v>
      </c>
    </row>
    <row r="34" spans="1:3" x14ac:dyDescent="0.2">
      <c r="A34">
        <v>2</v>
      </c>
      <c r="B34" s="3" t="s">
        <v>70</v>
      </c>
      <c r="C34" t="s">
        <v>114</v>
      </c>
    </row>
    <row r="35" spans="1:3" x14ac:dyDescent="0.2">
      <c r="A35">
        <v>3</v>
      </c>
      <c r="B35" s="3" t="s">
        <v>70</v>
      </c>
      <c r="C35" t="s">
        <v>115</v>
      </c>
    </row>
    <row r="36" spans="1:3" x14ac:dyDescent="0.2">
      <c r="A36">
        <v>4</v>
      </c>
      <c r="B36" s="3" t="s">
        <v>70</v>
      </c>
      <c r="C36" t="s">
        <v>116</v>
      </c>
    </row>
    <row r="37" spans="1:3" x14ac:dyDescent="0.2">
      <c r="A37">
        <v>5</v>
      </c>
      <c r="B37" s="3" t="s">
        <v>70</v>
      </c>
      <c r="C37" t="s">
        <v>117</v>
      </c>
    </row>
  </sheetData>
  <mergeCells count="30">
    <mergeCell ref="I3:I4"/>
    <mergeCell ref="A3:A4"/>
    <mergeCell ref="B3:B4"/>
    <mergeCell ref="C3:C4"/>
    <mergeCell ref="D3:D4"/>
    <mergeCell ref="E3:H3"/>
    <mergeCell ref="I17:I18"/>
    <mergeCell ref="A9:A10"/>
    <mergeCell ref="B9:B10"/>
    <mergeCell ref="C9:C10"/>
    <mergeCell ref="D9:D10"/>
    <mergeCell ref="E9:H9"/>
    <mergeCell ref="I9:I10"/>
    <mergeCell ref="A17:A18"/>
    <mergeCell ref="B17:B18"/>
    <mergeCell ref="C17:C18"/>
    <mergeCell ref="D17:D18"/>
    <mergeCell ref="E17:H17"/>
    <mergeCell ref="I31:I32"/>
    <mergeCell ref="A25:A26"/>
    <mergeCell ref="B25:B26"/>
    <mergeCell ref="C25:C26"/>
    <mergeCell ref="D25:D26"/>
    <mergeCell ref="E25:H25"/>
    <mergeCell ref="I25:I26"/>
    <mergeCell ref="A31:A32"/>
    <mergeCell ref="B31:B32"/>
    <mergeCell ref="C31:C32"/>
    <mergeCell ref="D31:D32"/>
    <mergeCell ref="E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"/>
  <sheetViews>
    <sheetView workbookViewId="0">
      <pane ySplit="1" topLeftCell="A2" activePane="bottomLeft" state="frozen"/>
      <selection pane="bottomLeft" activeCell="B5" sqref="B5:D10"/>
    </sheetView>
  </sheetViews>
  <sheetFormatPr baseColWidth="10" defaultColWidth="8.83203125" defaultRowHeight="15" x14ac:dyDescent="0.2"/>
  <cols>
    <col min="1" max="1" width="4" bestFit="1" customWidth="1"/>
    <col min="2" max="2" width="9.5" bestFit="1" customWidth="1"/>
    <col min="5" max="8" width="27.6640625" customWidth="1"/>
  </cols>
  <sheetData>
    <row r="1" spans="1:9" x14ac:dyDescent="0.2">
      <c r="B1" s="1" t="s">
        <v>109</v>
      </c>
      <c r="C1" s="5">
        <f>SUM(C9,C22,C2)</f>
        <v>6</v>
      </c>
      <c r="D1" s="1" t="s">
        <v>12</v>
      </c>
      <c r="E1" s="16" t="s">
        <v>139</v>
      </c>
      <c r="F1" s="15" t="s">
        <v>146</v>
      </c>
    </row>
    <row r="2" spans="1:9" x14ac:dyDescent="0.2">
      <c r="B2" s="11" t="s">
        <v>1</v>
      </c>
      <c r="C2" s="12">
        <f>COUNTA(C5:C10)</f>
        <v>6</v>
      </c>
      <c r="D2" s="11" t="s">
        <v>12</v>
      </c>
    </row>
    <row r="3" spans="1:9" x14ac:dyDescent="0.2">
      <c r="A3" s="130" t="s">
        <v>94</v>
      </c>
      <c r="B3" s="129" t="s">
        <v>95</v>
      </c>
      <c r="C3" s="129" t="s">
        <v>96</v>
      </c>
      <c r="D3" s="129" t="s">
        <v>97</v>
      </c>
      <c r="E3" s="127" t="s">
        <v>98</v>
      </c>
      <c r="F3" s="127"/>
      <c r="G3" s="127"/>
      <c r="H3" s="127"/>
      <c r="I3" s="129" t="s">
        <v>102</v>
      </c>
    </row>
    <row r="4" spans="1:9" x14ac:dyDescent="0.2">
      <c r="A4" s="130"/>
      <c r="B4" s="129"/>
      <c r="C4" s="129"/>
      <c r="D4" s="129"/>
      <c r="E4" s="10" t="s">
        <v>99</v>
      </c>
      <c r="F4" s="10" t="s">
        <v>100</v>
      </c>
      <c r="G4" s="10" t="s">
        <v>101</v>
      </c>
      <c r="H4" s="10" t="s">
        <v>102</v>
      </c>
      <c r="I4" s="129"/>
    </row>
    <row r="5" spans="1:9" s="18" customFormat="1" ht="48" x14ac:dyDescent="0.2">
      <c r="A5" s="18">
        <v>1</v>
      </c>
      <c r="B5" s="19" t="s">
        <v>1</v>
      </c>
      <c r="C5" s="18" t="s">
        <v>103</v>
      </c>
      <c r="D5" s="18">
        <v>0.63</v>
      </c>
      <c r="E5" s="20" t="s">
        <v>147</v>
      </c>
      <c r="G5" s="20" t="s">
        <v>148</v>
      </c>
    </row>
    <row r="6" spans="1:9" s="18" customFormat="1" ht="48" x14ac:dyDescent="0.2">
      <c r="A6" s="18">
        <v>2</v>
      </c>
      <c r="B6" s="19" t="s">
        <v>1</v>
      </c>
      <c r="C6" s="18" t="s">
        <v>104</v>
      </c>
      <c r="D6" s="18">
        <v>0.23</v>
      </c>
      <c r="E6" s="20" t="s">
        <v>149</v>
      </c>
      <c r="G6" s="20" t="s">
        <v>150</v>
      </c>
    </row>
    <row r="7" spans="1:9" s="18" customFormat="1" ht="48" x14ac:dyDescent="0.2">
      <c r="A7" s="18">
        <v>3</v>
      </c>
      <c r="B7" s="19" t="s">
        <v>1</v>
      </c>
      <c r="C7" s="18" t="s">
        <v>105</v>
      </c>
      <c r="D7" s="18">
        <v>0.74</v>
      </c>
      <c r="E7" s="20" t="s">
        <v>151</v>
      </c>
      <c r="G7" s="20" t="s">
        <v>152</v>
      </c>
    </row>
    <row r="8" spans="1:9" s="18" customFormat="1" ht="48" x14ac:dyDescent="0.2">
      <c r="A8" s="18">
        <v>4</v>
      </c>
      <c r="B8" s="19" t="s">
        <v>1</v>
      </c>
      <c r="C8" s="18" t="s">
        <v>106</v>
      </c>
      <c r="D8" s="18">
        <v>0.85</v>
      </c>
      <c r="E8" s="20" t="s">
        <v>153</v>
      </c>
      <c r="G8" s="20" t="s">
        <v>154</v>
      </c>
    </row>
    <row r="9" spans="1:9" s="18" customFormat="1" ht="48" x14ac:dyDescent="0.2">
      <c r="A9" s="18">
        <v>5</v>
      </c>
      <c r="B9" s="19" t="s">
        <v>1</v>
      </c>
      <c r="C9" s="18" t="s">
        <v>107</v>
      </c>
      <c r="D9" s="18">
        <v>0.52</v>
      </c>
      <c r="E9" s="20" t="s">
        <v>155</v>
      </c>
      <c r="G9" s="20" t="s">
        <v>156</v>
      </c>
    </row>
    <row r="10" spans="1:9" s="18" customFormat="1" ht="48" x14ac:dyDescent="0.2">
      <c r="A10" s="18">
        <v>6</v>
      </c>
      <c r="B10" s="19" t="s">
        <v>1</v>
      </c>
      <c r="C10" s="18" t="s">
        <v>108</v>
      </c>
      <c r="D10" s="18">
        <v>0.86</v>
      </c>
      <c r="E10" s="20" t="s">
        <v>157</v>
      </c>
      <c r="G10" s="20" t="s">
        <v>158</v>
      </c>
    </row>
  </sheetData>
  <mergeCells count="6">
    <mergeCell ref="I3:I4"/>
    <mergeCell ref="A3:A4"/>
    <mergeCell ref="B3:B4"/>
    <mergeCell ref="C3:C4"/>
    <mergeCell ref="D3:D4"/>
    <mergeCell ref="E3:H3"/>
  </mergeCells>
  <hyperlinks>
    <hyperlink ref="F1" r:id="rId1" xr:uid="{00000000-0004-0000-0300-000000000000}"/>
    <hyperlink ref="E5" r:id="rId2" xr:uid="{00000000-0004-0000-0300-000001000000}"/>
    <hyperlink ref="G5" r:id="rId3" xr:uid="{00000000-0004-0000-0300-000002000000}"/>
    <hyperlink ref="E6" r:id="rId4" xr:uid="{00000000-0004-0000-0300-000003000000}"/>
    <hyperlink ref="G6" r:id="rId5" xr:uid="{00000000-0004-0000-0300-000004000000}"/>
    <hyperlink ref="E7" r:id="rId6" xr:uid="{00000000-0004-0000-0300-000005000000}"/>
    <hyperlink ref="G7" r:id="rId7" xr:uid="{00000000-0004-0000-0300-000006000000}"/>
    <hyperlink ref="E8" r:id="rId8" xr:uid="{00000000-0004-0000-0300-000007000000}"/>
    <hyperlink ref="G8" r:id="rId9" xr:uid="{00000000-0004-0000-0300-000008000000}"/>
    <hyperlink ref="E9" r:id="rId10" xr:uid="{00000000-0004-0000-0300-000009000000}"/>
    <hyperlink ref="G9" r:id="rId11" xr:uid="{00000000-0004-0000-0300-00000A000000}"/>
    <hyperlink ref="E10" r:id="rId12" xr:uid="{00000000-0004-0000-0300-00000B000000}"/>
    <hyperlink ref="G10" r:id="rId13" xr:uid="{00000000-0004-0000-0300-00000C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1"/>
  <sheetViews>
    <sheetView workbookViewId="0">
      <pane ySplit="1" topLeftCell="A11" activePane="bottomLeft" state="frozen"/>
      <selection pane="bottomLeft" activeCell="B25" sqref="B25:D51"/>
    </sheetView>
  </sheetViews>
  <sheetFormatPr baseColWidth="10" defaultColWidth="8.83203125" defaultRowHeight="15" x14ac:dyDescent="0.2"/>
  <cols>
    <col min="1" max="1" width="4" bestFit="1" customWidth="1"/>
    <col min="2" max="2" width="10.5" bestFit="1" customWidth="1"/>
    <col min="4" max="4" width="10" bestFit="1" customWidth="1"/>
    <col min="5" max="8" width="28" customWidth="1"/>
    <col min="9" max="9" width="15" customWidth="1"/>
    <col min="10" max="10" width="27.6640625" customWidth="1"/>
  </cols>
  <sheetData>
    <row r="1" spans="1:9" x14ac:dyDescent="0.2">
      <c r="B1" s="1" t="s">
        <v>0</v>
      </c>
      <c r="C1" s="5">
        <f>SUM(C9,C22,C2)</f>
        <v>39</v>
      </c>
      <c r="D1" s="1" t="s">
        <v>12</v>
      </c>
      <c r="E1" s="16" t="s">
        <v>139</v>
      </c>
      <c r="F1" s="15" t="s">
        <v>159</v>
      </c>
    </row>
    <row r="2" spans="1:9" x14ac:dyDescent="0.2">
      <c r="B2" s="11" t="s">
        <v>46</v>
      </c>
      <c r="C2" s="12">
        <f>COUNTA(C5:C7)</f>
        <v>3</v>
      </c>
      <c r="D2" s="11" t="s">
        <v>12</v>
      </c>
    </row>
    <row r="3" spans="1:9" x14ac:dyDescent="0.2">
      <c r="A3" s="130" t="s">
        <v>94</v>
      </c>
      <c r="B3" s="129" t="s">
        <v>95</v>
      </c>
      <c r="C3" s="129" t="s">
        <v>96</v>
      </c>
      <c r="D3" s="129" t="s">
        <v>97</v>
      </c>
      <c r="E3" s="127" t="s">
        <v>98</v>
      </c>
      <c r="F3" s="127"/>
      <c r="G3" s="127"/>
      <c r="H3" s="127"/>
      <c r="I3" s="129" t="s">
        <v>102</v>
      </c>
    </row>
    <row r="4" spans="1:9" x14ac:dyDescent="0.2">
      <c r="A4" s="130"/>
      <c r="B4" s="129"/>
      <c r="C4" s="129"/>
      <c r="D4" s="129"/>
      <c r="E4" s="10" t="s">
        <v>99</v>
      </c>
      <c r="F4" s="10" t="s">
        <v>100</v>
      </c>
      <c r="G4" s="10" t="s">
        <v>101</v>
      </c>
      <c r="H4" s="10" t="s">
        <v>102</v>
      </c>
      <c r="I4" s="129"/>
    </row>
    <row r="5" spans="1:9" s="18" customFormat="1" ht="48" x14ac:dyDescent="0.2">
      <c r="A5" s="18">
        <v>1</v>
      </c>
      <c r="B5" s="19" t="s">
        <v>46</v>
      </c>
      <c r="C5" s="29" t="s">
        <v>49</v>
      </c>
      <c r="D5" s="18">
        <v>37.35</v>
      </c>
      <c r="E5" s="20" t="s">
        <v>293</v>
      </c>
      <c r="G5" s="20" t="s">
        <v>294</v>
      </c>
      <c r="H5" s="20" t="s">
        <v>295</v>
      </c>
    </row>
    <row r="6" spans="1:9" s="18" customFormat="1" ht="48" x14ac:dyDescent="0.2">
      <c r="A6" s="18">
        <v>2</v>
      </c>
      <c r="B6" s="19" t="s">
        <v>46</v>
      </c>
      <c r="C6" s="18" t="s">
        <v>48</v>
      </c>
      <c r="D6" s="18">
        <v>7.38</v>
      </c>
      <c r="E6" s="20" t="s">
        <v>296</v>
      </c>
      <c r="G6" s="20" t="s">
        <v>298</v>
      </c>
      <c r="H6" s="20" t="s">
        <v>297</v>
      </c>
    </row>
    <row r="7" spans="1:9" s="18" customFormat="1" ht="48" x14ac:dyDescent="0.2">
      <c r="A7" s="18">
        <v>3</v>
      </c>
      <c r="B7" s="19" t="s">
        <v>46</v>
      </c>
      <c r="C7" s="18" t="s">
        <v>47</v>
      </c>
      <c r="D7" s="26">
        <v>8.4</v>
      </c>
      <c r="E7" s="20" t="s">
        <v>299</v>
      </c>
      <c r="G7" s="20" t="s">
        <v>300</v>
      </c>
      <c r="H7" s="20" t="s">
        <v>301</v>
      </c>
    </row>
    <row r="8" spans="1:9" x14ac:dyDescent="0.2">
      <c r="B8" s="8"/>
      <c r="C8" s="9"/>
      <c r="D8" s="8"/>
    </row>
    <row r="9" spans="1:9" x14ac:dyDescent="0.2">
      <c r="B9" s="11" t="s">
        <v>11</v>
      </c>
      <c r="C9" s="12">
        <f>COUNTA(C12:C20)</f>
        <v>9</v>
      </c>
      <c r="D9" s="11" t="s">
        <v>12</v>
      </c>
    </row>
    <row r="10" spans="1:9" x14ac:dyDescent="0.2">
      <c r="A10" s="130" t="s">
        <v>94</v>
      </c>
      <c r="B10" s="129" t="s">
        <v>95</v>
      </c>
      <c r="C10" s="129" t="s">
        <v>96</v>
      </c>
      <c r="D10" s="129" t="s">
        <v>97</v>
      </c>
      <c r="E10" s="127" t="s">
        <v>98</v>
      </c>
      <c r="F10" s="127"/>
      <c r="G10" s="127"/>
      <c r="H10" s="127"/>
      <c r="I10" s="129" t="s">
        <v>102</v>
      </c>
    </row>
    <row r="11" spans="1:9" x14ac:dyDescent="0.2">
      <c r="A11" s="130"/>
      <c r="B11" s="129"/>
      <c r="C11" s="129"/>
      <c r="D11" s="129"/>
      <c r="E11" s="10" t="s">
        <v>99</v>
      </c>
      <c r="F11" s="10" t="s">
        <v>100</v>
      </c>
      <c r="G11" s="10" t="s">
        <v>101</v>
      </c>
      <c r="H11" s="10" t="s">
        <v>102</v>
      </c>
      <c r="I11" s="129"/>
    </row>
    <row r="12" spans="1:9" s="18" customFormat="1" ht="48" x14ac:dyDescent="0.2">
      <c r="A12" s="18">
        <v>1</v>
      </c>
      <c r="B12" s="19" t="s">
        <v>1</v>
      </c>
      <c r="C12" s="18" t="s">
        <v>4</v>
      </c>
      <c r="D12" s="18">
        <v>1.1100000000000001</v>
      </c>
      <c r="E12" s="20" t="s">
        <v>302</v>
      </c>
      <c r="G12" s="20" t="s">
        <v>303</v>
      </c>
    </row>
    <row r="13" spans="1:9" s="18" customFormat="1" ht="48" x14ac:dyDescent="0.2">
      <c r="A13" s="18">
        <v>2</v>
      </c>
      <c r="B13" s="19" t="s">
        <v>1</v>
      </c>
      <c r="C13" s="18" t="s">
        <v>2</v>
      </c>
      <c r="D13" s="18">
        <v>1.37</v>
      </c>
      <c r="E13" s="20" t="s">
        <v>304</v>
      </c>
      <c r="F13" s="20" t="s">
        <v>306</v>
      </c>
      <c r="G13" s="20" t="s">
        <v>305</v>
      </c>
    </row>
    <row r="14" spans="1:9" s="18" customFormat="1" ht="48" x14ac:dyDescent="0.2">
      <c r="A14" s="18">
        <v>3</v>
      </c>
      <c r="B14" s="19" t="s">
        <v>1</v>
      </c>
      <c r="C14" s="18" t="s">
        <v>9</v>
      </c>
      <c r="D14" s="18">
        <v>0.28000000000000003</v>
      </c>
      <c r="E14" s="20" t="s">
        <v>307</v>
      </c>
      <c r="G14" s="20" t="s">
        <v>308</v>
      </c>
    </row>
    <row r="15" spans="1:9" s="18" customFormat="1" ht="48" x14ac:dyDescent="0.2">
      <c r="A15" s="18">
        <v>4</v>
      </c>
      <c r="B15" s="19" t="s">
        <v>1</v>
      </c>
      <c r="C15" s="18" t="s">
        <v>3</v>
      </c>
      <c r="D15" s="18">
        <v>0.09</v>
      </c>
      <c r="E15" s="20" t="s">
        <v>309</v>
      </c>
      <c r="F15" s="20" t="s">
        <v>310</v>
      </c>
      <c r="G15" s="20" t="s">
        <v>311</v>
      </c>
    </row>
    <row r="16" spans="1:9" s="18" customFormat="1" ht="48" x14ac:dyDescent="0.2">
      <c r="A16" s="18">
        <v>5</v>
      </c>
      <c r="B16" s="19" t="s">
        <v>1</v>
      </c>
      <c r="C16" s="18" t="s">
        <v>8</v>
      </c>
      <c r="D16" s="18">
        <v>0.18</v>
      </c>
      <c r="E16" s="20" t="s">
        <v>312</v>
      </c>
      <c r="F16" s="20" t="s">
        <v>313</v>
      </c>
      <c r="G16" s="20" t="s">
        <v>314</v>
      </c>
    </row>
    <row r="17" spans="1:9" s="18" customFormat="1" ht="48" x14ac:dyDescent="0.2">
      <c r="A17" s="18">
        <v>6</v>
      </c>
      <c r="B17" s="19" t="s">
        <v>1</v>
      </c>
      <c r="C17" s="18" t="s">
        <v>7</v>
      </c>
      <c r="D17" s="18">
        <v>0.14000000000000001</v>
      </c>
      <c r="E17" s="20" t="s">
        <v>315</v>
      </c>
      <c r="G17" s="20" t="s">
        <v>316</v>
      </c>
    </row>
    <row r="18" spans="1:9" s="18" customFormat="1" ht="48" x14ac:dyDescent="0.2">
      <c r="A18" s="18">
        <v>7</v>
      </c>
      <c r="B18" s="19" t="s">
        <v>1</v>
      </c>
      <c r="C18" s="18" t="s">
        <v>5</v>
      </c>
      <c r="D18" s="18">
        <v>0.26</v>
      </c>
      <c r="E18" s="20" t="s">
        <v>317</v>
      </c>
      <c r="G18" s="20" t="s">
        <v>318</v>
      </c>
    </row>
    <row r="19" spans="1:9" s="18" customFormat="1" ht="48" x14ac:dyDescent="0.2">
      <c r="A19" s="18">
        <v>8</v>
      </c>
      <c r="B19" s="19" t="s">
        <v>1</v>
      </c>
      <c r="C19" s="18" t="s">
        <v>10</v>
      </c>
      <c r="D19" s="18">
        <v>0.03</v>
      </c>
      <c r="E19" s="20" t="s">
        <v>319</v>
      </c>
      <c r="G19" s="20" t="s">
        <v>320</v>
      </c>
    </row>
    <row r="20" spans="1:9" s="18" customFormat="1" ht="48" x14ac:dyDescent="0.2">
      <c r="A20" s="18">
        <v>9</v>
      </c>
      <c r="B20" s="19" t="s">
        <v>1</v>
      </c>
      <c r="C20" s="18" t="s">
        <v>6</v>
      </c>
      <c r="D20" s="18">
        <v>0.61</v>
      </c>
      <c r="E20" s="20" t="s">
        <v>321</v>
      </c>
      <c r="F20" s="20" t="s">
        <v>322</v>
      </c>
      <c r="G20" s="20" t="s">
        <v>323</v>
      </c>
    </row>
    <row r="22" spans="1:9" x14ac:dyDescent="0.2">
      <c r="B22" s="13" t="s">
        <v>1</v>
      </c>
      <c r="C22" s="12">
        <f>COUNTA(C25:C51)</f>
        <v>27</v>
      </c>
      <c r="D22" s="11" t="s">
        <v>12</v>
      </c>
    </row>
    <row r="23" spans="1:9" x14ac:dyDescent="0.2">
      <c r="A23" s="130" t="s">
        <v>94</v>
      </c>
      <c r="B23" s="129" t="s">
        <v>95</v>
      </c>
      <c r="C23" s="129" t="s">
        <v>96</v>
      </c>
      <c r="D23" s="129" t="s">
        <v>97</v>
      </c>
      <c r="E23" s="127" t="s">
        <v>98</v>
      </c>
      <c r="F23" s="127"/>
      <c r="G23" s="127"/>
      <c r="H23" s="127"/>
      <c r="I23" s="129" t="s">
        <v>102</v>
      </c>
    </row>
    <row r="24" spans="1:9" x14ac:dyDescent="0.2">
      <c r="A24" s="130"/>
      <c r="B24" s="129"/>
      <c r="C24" s="129"/>
      <c r="D24" s="129"/>
      <c r="E24" s="10" t="s">
        <v>99</v>
      </c>
      <c r="F24" s="10" t="s">
        <v>100</v>
      </c>
      <c r="G24" s="10" t="s">
        <v>101</v>
      </c>
      <c r="H24" s="10" t="s">
        <v>102</v>
      </c>
      <c r="I24" s="129"/>
    </row>
    <row r="25" spans="1:9" s="18" customFormat="1" ht="48" x14ac:dyDescent="0.2">
      <c r="A25" s="18">
        <v>1</v>
      </c>
      <c r="B25" s="19" t="s">
        <v>1</v>
      </c>
      <c r="C25" s="25" t="s">
        <v>20</v>
      </c>
      <c r="D25" s="26">
        <v>0.79</v>
      </c>
      <c r="E25" s="20" t="s">
        <v>324</v>
      </c>
      <c r="F25" s="20" t="s">
        <v>325</v>
      </c>
      <c r="G25" s="20" t="s">
        <v>326</v>
      </c>
      <c r="H25" s="20" t="s">
        <v>327</v>
      </c>
    </row>
    <row r="26" spans="1:9" s="18" customFormat="1" ht="48" x14ac:dyDescent="0.2">
      <c r="A26" s="18">
        <v>2</v>
      </c>
      <c r="B26" s="19" t="s">
        <v>1</v>
      </c>
      <c r="C26" s="25" t="s">
        <v>21</v>
      </c>
      <c r="D26" s="26">
        <v>0.06</v>
      </c>
      <c r="E26" s="20" t="s">
        <v>328</v>
      </c>
      <c r="F26" s="20" t="s">
        <v>329</v>
      </c>
      <c r="G26" s="20" t="s">
        <v>330</v>
      </c>
      <c r="H26" s="20" t="s">
        <v>327</v>
      </c>
    </row>
    <row r="27" spans="1:9" s="18" customFormat="1" ht="48" x14ac:dyDescent="0.2">
      <c r="A27" s="18">
        <v>3</v>
      </c>
      <c r="B27" s="19" t="s">
        <v>1</v>
      </c>
      <c r="C27" s="25" t="s">
        <v>22</v>
      </c>
      <c r="D27" s="26">
        <v>0.08</v>
      </c>
      <c r="E27" s="20" t="s">
        <v>331</v>
      </c>
      <c r="F27" s="20" t="s">
        <v>332</v>
      </c>
      <c r="G27" s="20" t="s">
        <v>333</v>
      </c>
      <c r="H27" s="20" t="s">
        <v>327</v>
      </c>
    </row>
    <row r="28" spans="1:9" s="18" customFormat="1" ht="48" x14ac:dyDescent="0.2">
      <c r="A28" s="18">
        <v>4</v>
      </c>
      <c r="B28" s="19" t="s">
        <v>1</v>
      </c>
      <c r="C28" s="25" t="s">
        <v>23</v>
      </c>
      <c r="D28" s="26">
        <v>1.18</v>
      </c>
      <c r="E28" s="20" t="s">
        <v>334</v>
      </c>
      <c r="F28" s="20" t="s">
        <v>335</v>
      </c>
      <c r="G28" s="20" t="s">
        <v>336</v>
      </c>
      <c r="H28" s="20" t="s">
        <v>327</v>
      </c>
    </row>
    <row r="29" spans="1:9" s="18" customFormat="1" ht="48" x14ac:dyDescent="0.2">
      <c r="A29" s="18">
        <v>5</v>
      </c>
      <c r="B29" s="19" t="s">
        <v>1</v>
      </c>
      <c r="C29" s="25" t="s">
        <v>32</v>
      </c>
      <c r="D29" s="26">
        <v>0.56000000000000005</v>
      </c>
      <c r="E29" s="20" t="s">
        <v>337</v>
      </c>
      <c r="F29" s="20" t="s">
        <v>338</v>
      </c>
      <c r="G29" s="20" t="s">
        <v>339</v>
      </c>
      <c r="H29" s="20" t="s">
        <v>340</v>
      </c>
    </row>
    <row r="30" spans="1:9" s="18" customFormat="1" ht="48" x14ac:dyDescent="0.2">
      <c r="A30" s="18">
        <v>6</v>
      </c>
      <c r="B30" s="19" t="s">
        <v>1</v>
      </c>
      <c r="C30" s="25" t="s">
        <v>33</v>
      </c>
      <c r="D30" s="26">
        <v>0.11</v>
      </c>
      <c r="E30" s="20" t="s">
        <v>341</v>
      </c>
      <c r="G30" s="20" t="s">
        <v>342</v>
      </c>
      <c r="H30" s="20" t="s">
        <v>340</v>
      </c>
    </row>
    <row r="31" spans="1:9" s="18" customFormat="1" ht="48" x14ac:dyDescent="0.2">
      <c r="A31" s="18">
        <v>7</v>
      </c>
      <c r="B31" s="19" t="s">
        <v>1</v>
      </c>
      <c r="C31" s="25" t="s">
        <v>34</v>
      </c>
      <c r="D31" s="26">
        <v>3.72</v>
      </c>
      <c r="E31" s="20" t="s">
        <v>343</v>
      </c>
      <c r="G31" s="20" t="s">
        <v>344</v>
      </c>
      <c r="H31" s="20" t="s">
        <v>345</v>
      </c>
    </row>
    <row r="32" spans="1:9" s="18" customFormat="1" ht="48" x14ac:dyDescent="0.2">
      <c r="A32" s="18">
        <v>8</v>
      </c>
      <c r="B32" s="19" t="s">
        <v>1</v>
      </c>
      <c r="C32" s="25" t="s">
        <v>35</v>
      </c>
      <c r="D32" s="26">
        <v>0.79</v>
      </c>
      <c r="E32" s="20" t="s">
        <v>346</v>
      </c>
      <c r="G32" s="20" t="s">
        <v>347</v>
      </c>
      <c r="H32" s="20" t="s">
        <v>348</v>
      </c>
    </row>
    <row r="33" spans="1:10" s="18" customFormat="1" ht="48" x14ac:dyDescent="0.2">
      <c r="A33" s="18">
        <v>9</v>
      </c>
      <c r="B33" s="19" t="s">
        <v>1</v>
      </c>
      <c r="C33" s="25" t="s">
        <v>36</v>
      </c>
      <c r="D33" s="26">
        <v>0.1</v>
      </c>
      <c r="E33" s="20" t="s">
        <v>349</v>
      </c>
      <c r="F33" s="20" t="s">
        <v>350</v>
      </c>
      <c r="G33" s="20" t="s">
        <v>351</v>
      </c>
      <c r="H33" s="20" t="s">
        <v>352</v>
      </c>
    </row>
    <row r="34" spans="1:10" s="18" customFormat="1" ht="48" x14ac:dyDescent="0.2">
      <c r="A34" s="18">
        <v>10</v>
      </c>
      <c r="B34" s="19" t="s">
        <v>1</v>
      </c>
      <c r="C34" s="25" t="s">
        <v>37</v>
      </c>
      <c r="D34" s="26">
        <v>0.99</v>
      </c>
      <c r="E34" s="20" t="s">
        <v>353</v>
      </c>
      <c r="G34" s="20" t="s">
        <v>354</v>
      </c>
      <c r="H34" s="20" t="s">
        <v>355</v>
      </c>
    </row>
    <row r="35" spans="1:10" s="18" customFormat="1" ht="48" x14ac:dyDescent="0.2">
      <c r="A35" s="18">
        <v>11</v>
      </c>
      <c r="B35" s="19" t="s">
        <v>1</v>
      </c>
      <c r="C35" s="25" t="s">
        <v>38</v>
      </c>
      <c r="D35" s="26">
        <v>0.19</v>
      </c>
      <c r="E35" s="20" t="s">
        <v>356</v>
      </c>
      <c r="G35" s="20" t="s">
        <v>357</v>
      </c>
      <c r="H35" s="20" t="s">
        <v>358</v>
      </c>
      <c r="I35" s="18" t="s">
        <v>359</v>
      </c>
      <c r="J35" s="20" t="s">
        <v>360</v>
      </c>
    </row>
    <row r="36" spans="1:10" s="18" customFormat="1" ht="48" x14ac:dyDescent="0.2">
      <c r="A36" s="18">
        <v>12</v>
      </c>
      <c r="B36" s="19" t="s">
        <v>1</v>
      </c>
      <c r="C36" s="25" t="s">
        <v>24</v>
      </c>
      <c r="D36" s="26">
        <v>7.0000000000000007E-2</v>
      </c>
      <c r="E36" s="20" t="s">
        <v>361</v>
      </c>
      <c r="F36" s="20" t="s">
        <v>362</v>
      </c>
      <c r="G36" s="20" t="s">
        <v>363</v>
      </c>
      <c r="H36" s="20" t="s">
        <v>364</v>
      </c>
    </row>
    <row r="37" spans="1:10" s="18" customFormat="1" ht="48" x14ac:dyDescent="0.2">
      <c r="A37" s="18">
        <v>13</v>
      </c>
      <c r="B37" s="19" t="s">
        <v>1</v>
      </c>
      <c r="C37" s="25">
        <v>226</v>
      </c>
      <c r="D37" s="26">
        <v>12.49</v>
      </c>
      <c r="E37" s="20" t="s">
        <v>365</v>
      </c>
      <c r="G37" s="20" t="s">
        <v>366</v>
      </c>
      <c r="H37" s="20" t="s">
        <v>367</v>
      </c>
    </row>
    <row r="38" spans="1:10" s="18" customFormat="1" ht="48" x14ac:dyDescent="0.2">
      <c r="A38" s="18">
        <v>14</v>
      </c>
      <c r="B38" s="19" t="s">
        <v>1</v>
      </c>
      <c r="C38" s="25" t="s">
        <v>13</v>
      </c>
      <c r="D38" s="26">
        <v>0.79</v>
      </c>
      <c r="E38" s="20" t="s">
        <v>368</v>
      </c>
      <c r="G38" s="20" t="s">
        <v>369</v>
      </c>
      <c r="H38" s="20" t="s">
        <v>370</v>
      </c>
    </row>
    <row r="39" spans="1:10" s="18" customFormat="1" ht="48" x14ac:dyDescent="0.2">
      <c r="A39" s="18">
        <v>15</v>
      </c>
      <c r="B39" s="19" t="s">
        <v>1</v>
      </c>
      <c r="C39" s="25" t="s">
        <v>14</v>
      </c>
      <c r="D39" s="26">
        <v>0.47</v>
      </c>
      <c r="E39" s="20" t="s">
        <v>371</v>
      </c>
      <c r="G39" s="20" t="s">
        <v>372</v>
      </c>
      <c r="H39" s="20" t="s">
        <v>373</v>
      </c>
    </row>
    <row r="40" spans="1:10" s="18" customFormat="1" ht="48" x14ac:dyDescent="0.2">
      <c r="A40" s="18">
        <v>16</v>
      </c>
      <c r="B40" s="19" t="s">
        <v>1</v>
      </c>
      <c r="C40" s="25" t="s">
        <v>15</v>
      </c>
      <c r="D40" s="26">
        <v>0.66</v>
      </c>
      <c r="E40" s="20" t="s">
        <v>374</v>
      </c>
      <c r="G40" s="20" t="s">
        <v>376</v>
      </c>
      <c r="H40" s="20" t="s">
        <v>375</v>
      </c>
      <c r="I40" s="18" t="s">
        <v>359</v>
      </c>
      <c r="J40" s="20" t="s">
        <v>377</v>
      </c>
    </row>
    <row r="41" spans="1:10" s="18" customFormat="1" ht="48" x14ac:dyDescent="0.2">
      <c r="A41" s="18">
        <v>17</v>
      </c>
      <c r="B41" s="19" t="s">
        <v>1</v>
      </c>
      <c r="C41" s="25" t="s">
        <v>16</v>
      </c>
      <c r="D41" s="26">
        <v>0.85</v>
      </c>
      <c r="E41" s="20" t="s">
        <v>378</v>
      </c>
      <c r="F41" s="20" t="s">
        <v>379</v>
      </c>
      <c r="G41" s="20" t="s">
        <v>380</v>
      </c>
      <c r="H41" s="20" t="s">
        <v>381</v>
      </c>
    </row>
    <row r="42" spans="1:10" s="18" customFormat="1" ht="48" x14ac:dyDescent="0.2">
      <c r="A42" s="18">
        <v>18</v>
      </c>
      <c r="B42" s="19" t="s">
        <v>1</v>
      </c>
      <c r="C42" s="25" t="s">
        <v>25</v>
      </c>
      <c r="D42" s="26">
        <v>0.77</v>
      </c>
      <c r="E42" s="20" t="s">
        <v>382</v>
      </c>
      <c r="G42" s="20" t="s">
        <v>383</v>
      </c>
      <c r="H42" s="20" t="s">
        <v>384</v>
      </c>
    </row>
    <row r="43" spans="1:10" s="18" customFormat="1" ht="48" x14ac:dyDescent="0.2">
      <c r="A43" s="18">
        <v>19</v>
      </c>
      <c r="B43" s="19" t="s">
        <v>1</v>
      </c>
      <c r="C43" s="25" t="s">
        <v>26</v>
      </c>
      <c r="D43" s="26">
        <v>0.12</v>
      </c>
      <c r="E43" s="20" t="s">
        <v>385</v>
      </c>
      <c r="G43" s="20" t="s">
        <v>386</v>
      </c>
      <c r="H43" s="20" t="s">
        <v>387</v>
      </c>
    </row>
    <row r="44" spans="1:10" s="18" customFormat="1" ht="48" x14ac:dyDescent="0.2">
      <c r="A44" s="18">
        <v>20</v>
      </c>
      <c r="B44" s="19" t="s">
        <v>1</v>
      </c>
      <c r="C44" s="25" t="s">
        <v>27</v>
      </c>
      <c r="D44" s="26">
        <v>0.5</v>
      </c>
      <c r="E44" s="20" t="s">
        <v>388</v>
      </c>
      <c r="G44" s="20" t="s">
        <v>389</v>
      </c>
      <c r="H44" s="20" t="s">
        <v>390</v>
      </c>
    </row>
    <row r="45" spans="1:10" s="18" customFormat="1" ht="48" x14ac:dyDescent="0.2">
      <c r="A45" s="18">
        <v>21</v>
      </c>
      <c r="B45" s="19" t="s">
        <v>1</v>
      </c>
      <c r="C45" s="25" t="s">
        <v>17</v>
      </c>
      <c r="D45" s="26">
        <v>0.45</v>
      </c>
      <c r="E45" s="20" t="s">
        <v>391</v>
      </c>
      <c r="F45" s="20" t="s">
        <v>392</v>
      </c>
      <c r="G45" s="20" t="s">
        <v>393</v>
      </c>
      <c r="H45" s="20" t="s">
        <v>394</v>
      </c>
      <c r="I45" s="18" t="s">
        <v>395</v>
      </c>
      <c r="J45" s="20" t="s">
        <v>396</v>
      </c>
    </row>
    <row r="46" spans="1:10" s="18" customFormat="1" ht="48" x14ac:dyDescent="0.2">
      <c r="A46" s="18">
        <v>22</v>
      </c>
      <c r="B46" s="19" t="s">
        <v>1</v>
      </c>
      <c r="C46" s="25" t="s">
        <v>28</v>
      </c>
      <c r="D46" s="26">
        <v>0.39</v>
      </c>
      <c r="E46" s="20" t="s">
        <v>397</v>
      </c>
      <c r="F46" s="20" t="s">
        <v>398</v>
      </c>
      <c r="G46" s="20" t="s">
        <v>399</v>
      </c>
      <c r="H46" s="20" t="s">
        <v>400</v>
      </c>
    </row>
    <row r="47" spans="1:10" s="18" customFormat="1" ht="48" x14ac:dyDescent="0.2">
      <c r="A47" s="18">
        <v>23</v>
      </c>
      <c r="B47" s="19" t="s">
        <v>1</v>
      </c>
      <c r="C47" s="25" t="s">
        <v>29</v>
      </c>
      <c r="D47" s="26">
        <v>3.28</v>
      </c>
      <c r="E47" s="20" t="s">
        <v>401</v>
      </c>
      <c r="G47" s="20" t="s">
        <v>402</v>
      </c>
      <c r="H47" s="20" t="s">
        <v>403</v>
      </c>
    </row>
    <row r="48" spans="1:10" s="18" customFormat="1" ht="48" x14ac:dyDescent="0.2">
      <c r="A48" s="18">
        <v>24</v>
      </c>
      <c r="B48" s="19" t="s">
        <v>1</v>
      </c>
      <c r="C48" s="25" t="s">
        <v>30</v>
      </c>
      <c r="D48" s="26">
        <v>9.11</v>
      </c>
      <c r="E48" s="20" t="s">
        <v>404</v>
      </c>
      <c r="F48" s="20" t="s">
        <v>405</v>
      </c>
      <c r="G48" s="20" t="s">
        <v>406</v>
      </c>
      <c r="H48" s="20" t="s">
        <v>407</v>
      </c>
    </row>
    <row r="49" spans="1:10" s="18" customFormat="1" ht="48" x14ac:dyDescent="0.2">
      <c r="A49" s="18">
        <v>25</v>
      </c>
      <c r="B49" s="19" t="s">
        <v>1</v>
      </c>
      <c r="C49" s="25" t="s">
        <v>31</v>
      </c>
      <c r="D49" s="26">
        <v>3.56</v>
      </c>
      <c r="E49" s="20" t="s">
        <v>408</v>
      </c>
      <c r="F49" s="20" t="s">
        <v>409</v>
      </c>
      <c r="G49" s="20" t="s">
        <v>410</v>
      </c>
      <c r="H49" s="20" t="s">
        <v>407</v>
      </c>
      <c r="I49" s="18" t="s">
        <v>261</v>
      </c>
      <c r="J49" s="20" t="s">
        <v>411</v>
      </c>
    </row>
    <row r="50" spans="1:10" s="18" customFormat="1" ht="48" x14ac:dyDescent="0.2">
      <c r="A50" s="18">
        <v>26</v>
      </c>
      <c r="B50" s="19" t="s">
        <v>1</v>
      </c>
      <c r="C50" s="25" t="s">
        <v>18</v>
      </c>
      <c r="D50" s="26">
        <v>0.63</v>
      </c>
      <c r="E50" s="20" t="s">
        <v>412</v>
      </c>
      <c r="F50" s="20" t="s">
        <v>413</v>
      </c>
      <c r="G50" s="20" t="s">
        <v>414</v>
      </c>
      <c r="H50" s="20" t="s">
        <v>415</v>
      </c>
    </row>
    <row r="51" spans="1:10" s="18" customFormat="1" ht="48" x14ac:dyDescent="0.2">
      <c r="A51" s="18">
        <v>27</v>
      </c>
      <c r="B51" s="19" t="s">
        <v>1</v>
      </c>
      <c r="C51" s="25" t="s">
        <v>19</v>
      </c>
      <c r="D51" s="26">
        <v>1.5</v>
      </c>
      <c r="E51" s="20" t="s">
        <v>416</v>
      </c>
      <c r="F51" s="20" t="s">
        <v>417</v>
      </c>
      <c r="G51" s="20" t="s">
        <v>418</v>
      </c>
      <c r="H51" s="20" t="s">
        <v>419</v>
      </c>
    </row>
    <row r="57" spans="1:10" x14ac:dyDescent="0.2">
      <c r="B57" s="3"/>
      <c r="C57" s="6"/>
    </row>
    <row r="58" spans="1:10" x14ac:dyDescent="0.2">
      <c r="B58" s="3"/>
      <c r="C58" s="6"/>
    </row>
    <row r="59" spans="1:10" x14ac:dyDescent="0.2">
      <c r="B59" s="3"/>
      <c r="C59" s="6"/>
    </row>
    <row r="60" spans="1:10" x14ac:dyDescent="0.2">
      <c r="B60" s="3"/>
      <c r="C60" s="6"/>
    </row>
    <row r="61" spans="1:10" x14ac:dyDescent="0.2">
      <c r="B61" s="3"/>
      <c r="C61" s="6"/>
    </row>
  </sheetData>
  <mergeCells count="18">
    <mergeCell ref="I23:I24"/>
    <mergeCell ref="A10:A11"/>
    <mergeCell ref="B10:B11"/>
    <mergeCell ref="C10:C11"/>
    <mergeCell ref="D10:D11"/>
    <mergeCell ref="E10:H10"/>
    <mergeCell ref="I10:I11"/>
    <mergeCell ref="A23:A24"/>
    <mergeCell ref="B23:B24"/>
    <mergeCell ref="C23:C24"/>
    <mergeCell ref="D23:D24"/>
    <mergeCell ref="E23:H23"/>
    <mergeCell ref="I3:I4"/>
    <mergeCell ref="E3:H3"/>
    <mergeCell ref="A3:A4"/>
    <mergeCell ref="B3:B4"/>
    <mergeCell ref="C3:C4"/>
    <mergeCell ref="D3:D4"/>
  </mergeCells>
  <hyperlinks>
    <hyperlink ref="F1" r:id="rId1" xr:uid="{00000000-0004-0000-0400-000000000000}"/>
    <hyperlink ref="E5" r:id="rId2" xr:uid="{00000000-0004-0000-0400-000001000000}"/>
    <hyperlink ref="G5" r:id="rId3" xr:uid="{00000000-0004-0000-0400-000002000000}"/>
    <hyperlink ref="H5" r:id="rId4" xr:uid="{00000000-0004-0000-0400-000003000000}"/>
    <hyperlink ref="E6" r:id="rId5" xr:uid="{00000000-0004-0000-0400-000004000000}"/>
    <hyperlink ref="H6" r:id="rId6" xr:uid="{00000000-0004-0000-0400-000005000000}"/>
    <hyperlink ref="G6" r:id="rId7" xr:uid="{00000000-0004-0000-0400-000006000000}"/>
    <hyperlink ref="E7" r:id="rId8" xr:uid="{00000000-0004-0000-0400-000007000000}"/>
    <hyperlink ref="G7" r:id="rId9" xr:uid="{00000000-0004-0000-0400-000008000000}"/>
    <hyperlink ref="H7" r:id="rId10" xr:uid="{00000000-0004-0000-0400-000009000000}"/>
    <hyperlink ref="E12" r:id="rId11" xr:uid="{00000000-0004-0000-0400-00000A000000}"/>
    <hyperlink ref="G12" r:id="rId12" xr:uid="{00000000-0004-0000-0400-00000B000000}"/>
    <hyperlink ref="E13" r:id="rId13" xr:uid="{00000000-0004-0000-0400-00000C000000}"/>
    <hyperlink ref="G13" r:id="rId14" xr:uid="{00000000-0004-0000-0400-00000D000000}"/>
    <hyperlink ref="F13" r:id="rId15" xr:uid="{00000000-0004-0000-0400-00000E000000}"/>
    <hyperlink ref="E14" r:id="rId16" xr:uid="{00000000-0004-0000-0400-00000F000000}"/>
    <hyperlink ref="G14" r:id="rId17" xr:uid="{00000000-0004-0000-0400-000010000000}"/>
    <hyperlink ref="E15" r:id="rId18" xr:uid="{00000000-0004-0000-0400-000011000000}"/>
    <hyperlink ref="F15" r:id="rId19" xr:uid="{00000000-0004-0000-0400-000012000000}"/>
    <hyperlink ref="G15" r:id="rId20" xr:uid="{00000000-0004-0000-0400-000013000000}"/>
    <hyperlink ref="E16" r:id="rId21" xr:uid="{00000000-0004-0000-0400-000014000000}"/>
    <hyperlink ref="F16" r:id="rId22" xr:uid="{00000000-0004-0000-0400-000015000000}"/>
    <hyperlink ref="G16" r:id="rId23" xr:uid="{00000000-0004-0000-0400-000016000000}"/>
    <hyperlink ref="E17" r:id="rId24" xr:uid="{00000000-0004-0000-0400-000017000000}"/>
    <hyperlink ref="G17" r:id="rId25" xr:uid="{00000000-0004-0000-0400-000018000000}"/>
    <hyperlink ref="E18" r:id="rId26" xr:uid="{00000000-0004-0000-0400-000019000000}"/>
    <hyperlink ref="G18" r:id="rId27" xr:uid="{00000000-0004-0000-0400-00001A000000}"/>
    <hyperlink ref="E19" r:id="rId28" xr:uid="{00000000-0004-0000-0400-00001B000000}"/>
    <hyperlink ref="G19" r:id="rId29" xr:uid="{00000000-0004-0000-0400-00001C000000}"/>
    <hyperlink ref="E20" r:id="rId30" xr:uid="{00000000-0004-0000-0400-00001D000000}"/>
    <hyperlink ref="F20" r:id="rId31" xr:uid="{00000000-0004-0000-0400-00001E000000}"/>
    <hyperlink ref="G20" r:id="rId32" xr:uid="{00000000-0004-0000-0400-00001F000000}"/>
    <hyperlink ref="E25" r:id="rId33" xr:uid="{00000000-0004-0000-0400-000020000000}"/>
    <hyperlink ref="F25" r:id="rId34" xr:uid="{00000000-0004-0000-0400-000021000000}"/>
    <hyperlink ref="G25" r:id="rId35" xr:uid="{00000000-0004-0000-0400-000022000000}"/>
    <hyperlink ref="H25" r:id="rId36" xr:uid="{00000000-0004-0000-0400-000023000000}"/>
    <hyperlink ref="H26:H28" r:id="rId37" display="Gold samples Set4\Pictures\KSK051\IMG_7375_Note.JPG" xr:uid="{00000000-0004-0000-0400-000024000000}"/>
    <hyperlink ref="E26" r:id="rId38" xr:uid="{00000000-0004-0000-0400-000025000000}"/>
    <hyperlink ref="F26" r:id="rId39" xr:uid="{00000000-0004-0000-0400-000026000000}"/>
    <hyperlink ref="G26" r:id="rId40" xr:uid="{00000000-0004-0000-0400-000027000000}"/>
    <hyperlink ref="E27" r:id="rId41" xr:uid="{00000000-0004-0000-0400-000028000000}"/>
    <hyperlink ref="F27" r:id="rId42" xr:uid="{00000000-0004-0000-0400-000029000000}"/>
    <hyperlink ref="G27" r:id="rId43" xr:uid="{00000000-0004-0000-0400-00002A000000}"/>
    <hyperlink ref="E28" r:id="rId44" xr:uid="{00000000-0004-0000-0400-00002B000000}"/>
    <hyperlink ref="F28" r:id="rId45" xr:uid="{00000000-0004-0000-0400-00002C000000}"/>
    <hyperlink ref="G28" r:id="rId46" xr:uid="{00000000-0004-0000-0400-00002D000000}"/>
    <hyperlink ref="E29" r:id="rId47" xr:uid="{00000000-0004-0000-0400-00002E000000}"/>
    <hyperlink ref="F29" r:id="rId48" xr:uid="{00000000-0004-0000-0400-00002F000000}"/>
    <hyperlink ref="G29" r:id="rId49" xr:uid="{00000000-0004-0000-0400-000030000000}"/>
    <hyperlink ref="H29" r:id="rId50" xr:uid="{00000000-0004-0000-0400-000031000000}"/>
    <hyperlink ref="H30" r:id="rId51" xr:uid="{00000000-0004-0000-0400-000032000000}"/>
    <hyperlink ref="E30" r:id="rId52" xr:uid="{00000000-0004-0000-0400-000033000000}"/>
    <hyperlink ref="G30" r:id="rId53" xr:uid="{00000000-0004-0000-0400-000034000000}"/>
    <hyperlink ref="E31" r:id="rId54" xr:uid="{00000000-0004-0000-0400-000035000000}"/>
    <hyperlink ref="G31" r:id="rId55" xr:uid="{00000000-0004-0000-0400-000036000000}"/>
    <hyperlink ref="H31" r:id="rId56" xr:uid="{00000000-0004-0000-0400-000037000000}"/>
    <hyperlink ref="E32" r:id="rId57" xr:uid="{00000000-0004-0000-0400-000038000000}"/>
    <hyperlink ref="G32" r:id="rId58" xr:uid="{00000000-0004-0000-0400-000039000000}"/>
    <hyperlink ref="H32" r:id="rId59" xr:uid="{00000000-0004-0000-0400-00003A000000}"/>
    <hyperlink ref="E33" r:id="rId60" xr:uid="{00000000-0004-0000-0400-00003B000000}"/>
    <hyperlink ref="F33" r:id="rId61" xr:uid="{00000000-0004-0000-0400-00003C000000}"/>
    <hyperlink ref="G33" r:id="rId62" xr:uid="{00000000-0004-0000-0400-00003D000000}"/>
    <hyperlink ref="H33" r:id="rId63" xr:uid="{00000000-0004-0000-0400-00003E000000}"/>
    <hyperlink ref="E34" r:id="rId64" xr:uid="{00000000-0004-0000-0400-00003F000000}"/>
    <hyperlink ref="G34" r:id="rId65" xr:uid="{00000000-0004-0000-0400-000040000000}"/>
    <hyperlink ref="H34" r:id="rId66" xr:uid="{00000000-0004-0000-0400-000041000000}"/>
    <hyperlink ref="E35" r:id="rId67" xr:uid="{00000000-0004-0000-0400-000042000000}"/>
    <hyperlink ref="G35" r:id="rId68" xr:uid="{00000000-0004-0000-0400-000043000000}"/>
    <hyperlink ref="H35" r:id="rId69" xr:uid="{00000000-0004-0000-0400-000044000000}"/>
    <hyperlink ref="J35" r:id="rId70" xr:uid="{00000000-0004-0000-0400-000045000000}"/>
    <hyperlink ref="E36" r:id="rId71" xr:uid="{00000000-0004-0000-0400-000046000000}"/>
    <hyperlink ref="F36" r:id="rId72" xr:uid="{00000000-0004-0000-0400-000047000000}"/>
    <hyperlink ref="G36" r:id="rId73" xr:uid="{00000000-0004-0000-0400-000048000000}"/>
    <hyperlink ref="H36" r:id="rId74" xr:uid="{00000000-0004-0000-0400-000049000000}"/>
    <hyperlink ref="E37" r:id="rId75" xr:uid="{00000000-0004-0000-0400-00004A000000}"/>
    <hyperlink ref="G37" r:id="rId76" xr:uid="{00000000-0004-0000-0400-00004B000000}"/>
    <hyperlink ref="H37" r:id="rId77" xr:uid="{00000000-0004-0000-0400-00004C000000}"/>
    <hyperlink ref="E38" r:id="rId78" xr:uid="{00000000-0004-0000-0400-00004D000000}"/>
    <hyperlink ref="G38" r:id="rId79" xr:uid="{00000000-0004-0000-0400-00004E000000}"/>
    <hyperlink ref="H38" r:id="rId80" xr:uid="{00000000-0004-0000-0400-00004F000000}"/>
    <hyperlink ref="E39" r:id="rId81" xr:uid="{00000000-0004-0000-0400-000050000000}"/>
    <hyperlink ref="G39" r:id="rId82" xr:uid="{00000000-0004-0000-0400-000051000000}"/>
    <hyperlink ref="H39" r:id="rId83" xr:uid="{00000000-0004-0000-0400-000052000000}"/>
    <hyperlink ref="E40" r:id="rId84" xr:uid="{00000000-0004-0000-0400-000053000000}"/>
    <hyperlink ref="H40" r:id="rId85" xr:uid="{00000000-0004-0000-0400-000054000000}"/>
    <hyperlink ref="G40" r:id="rId86" xr:uid="{00000000-0004-0000-0400-000055000000}"/>
    <hyperlink ref="J40" r:id="rId87" xr:uid="{00000000-0004-0000-0400-000056000000}"/>
    <hyperlink ref="E41" r:id="rId88" xr:uid="{00000000-0004-0000-0400-000057000000}"/>
    <hyperlink ref="F41" r:id="rId89" xr:uid="{00000000-0004-0000-0400-000058000000}"/>
    <hyperlink ref="G41" r:id="rId90" xr:uid="{00000000-0004-0000-0400-000059000000}"/>
    <hyperlink ref="H41" r:id="rId91" xr:uid="{00000000-0004-0000-0400-00005A000000}"/>
    <hyperlink ref="E42" r:id="rId92" xr:uid="{00000000-0004-0000-0400-00005B000000}"/>
    <hyperlink ref="G42" r:id="rId93" xr:uid="{00000000-0004-0000-0400-00005C000000}"/>
    <hyperlink ref="H42" r:id="rId94" xr:uid="{00000000-0004-0000-0400-00005D000000}"/>
    <hyperlink ref="E43" r:id="rId95" xr:uid="{00000000-0004-0000-0400-00005E000000}"/>
    <hyperlink ref="G43" r:id="rId96" xr:uid="{00000000-0004-0000-0400-00005F000000}"/>
    <hyperlink ref="H43" r:id="rId97" xr:uid="{00000000-0004-0000-0400-000060000000}"/>
    <hyperlink ref="E44" r:id="rId98" xr:uid="{00000000-0004-0000-0400-000061000000}"/>
    <hyperlink ref="G44" r:id="rId99" xr:uid="{00000000-0004-0000-0400-000062000000}"/>
    <hyperlink ref="H44" r:id="rId100" xr:uid="{00000000-0004-0000-0400-000063000000}"/>
    <hyperlink ref="E45" r:id="rId101" xr:uid="{00000000-0004-0000-0400-000064000000}"/>
    <hyperlink ref="F45" r:id="rId102" xr:uid="{00000000-0004-0000-0400-000065000000}"/>
    <hyperlink ref="G45" r:id="rId103" xr:uid="{00000000-0004-0000-0400-000066000000}"/>
    <hyperlink ref="H45" r:id="rId104" xr:uid="{00000000-0004-0000-0400-000067000000}"/>
    <hyperlink ref="J45" r:id="rId105" xr:uid="{00000000-0004-0000-0400-000068000000}"/>
    <hyperlink ref="E46" r:id="rId106" xr:uid="{00000000-0004-0000-0400-000069000000}"/>
    <hyperlink ref="F46" r:id="rId107" xr:uid="{00000000-0004-0000-0400-00006A000000}"/>
    <hyperlink ref="G46" r:id="rId108" xr:uid="{00000000-0004-0000-0400-00006B000000}"/>
    <hyperlink ref="H46" r:id="rId109" xr:uid="{00000000-0004-0000-0400-00006C000000}"/>
    <hyperlink ref="E47" r:id="rId110" xr:uid="{00000000-0004-0000-0400-00006D000000}"/>
    <hyperlink ref="G47" r:id="rId111" xr:uid="{00000000-0004-0000-0400-00006E000000}"/>
    <hyperlink ref="H47" r:id="rId112" xr:uid="{00000000-0004-0000-0400-00006F000000}"/>
    <hyperlink ref="E48" r:id="rId113" xr:uid="{00000000-0004-0000-0400-000070000000}"/>
    <hyperlink ref="F48" r:id="rId114" xr:uid="{00000000-0004-0000-0400-000071000000}"/>
    <hyperlink ref="G48" r:id="rId115" xr:uid="{00000000-0004-0000-0400-000072000000}"/>
    <hyperlink ref="H48" r:id="rId116" xr:uid="{00000000-0004-0000-0400-000073000000}"/>
    <hyperlink ref="H49" r:id="rId117" xr:uid="{00000000-0004-0000-0400-000074000000}"/>
    <hyperlink ref="E49" r:id="rId118" xr:uid="{00000000-0004-0000-0400-000075000000}"/>
    <hyperlink ref="F49" r:id="rId119" xr:uid="{00000000-0004-0000-0400-000076000000}"/>
    <hyperlink ref="G49" r:id="rId120" xr:uid="{00000000-0004-0000-0400-000077000000}"/>
    <hyperlink ref="J49" r:id="rId121" xr:uid="{00000000-0004-0000-0400-000078000000}"/>
    <hyperlink ref="E50" r:id="rId122" xr:uid="{00000000-0004-0000-0400-000079000000}"/>
    <hyperlink ref="F50" r:id="rId123" xr:uid="{00000000-0004-0000-0400-00007A000000}"/>
    <hyperlink ref="G50" r:id="rId124" xr:uid="{00000000-0004-0000-0400-00007B000000}"/>
    <hyperlink ref="H50" r:id="rId125" xr:uid="{00000000-0004-0000-0400-00007C000000}"/>
    <hyperlink ref="E51" r:id="rId126" xr:uid="{00000000-0004-0000-0400-00007D000000}"/>
    <hyperlink ref="F51" r:id="rId127" xr:uid="{00000000-0004-0000-0400-00007E000000}"/>
    <hyperlink ref="G51" r:id="rId128" xr:uid="{00000000-0004-0000-0400-00007F000000}"/>
    <hyperlink ref="H51" r:id="rId129" xr:uid="{00000000-0004-0000-0400-000080000000}"/>
  </hyperlinks>
  <pageMargins left="0.7" right="0.7" top="0.75" bottom="0.75" header="0.3" footer="0.3"/>
  <pageSetup paperSize="9" orientation="portrait" r:id="rId130"/>
  <drawing r:id="rId13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zoomScale="90" zoomScaleNormal="90" workbookViewId="0">
      <pane ySplit="1" topLeftCell="A44" activePane="bottomLeft" state="frozen"/>
      <selection pane="bottomLeft" activeCell="D58" sqref="D58"/>
    </sheetView>
  </sheetViews>
  <sheetFormatPr baseColWidth="10" defaultColWidth="8.83203125" defaultRowHeight="15" x14ac:dyDescent="0.2"/>
  <cols>
    <col min="1" max="1" width="4" bestFit="1" customWidth="1"/>
    <col min="2" max="2" width="9.5" bestFit="1" customWidth="1"/>
    <col min="4" max="4" width="10" bestFit="1" customWidth="1"/>
    <col min="5" max="8" width="27.6640625" customWidth="1"/>
    <col min="9" max="9" width="13.5" customWidth="1"/>
    <col min="10" max="10" width="35.83203125" customWidth="1"/>
  </cols>
  <sheetData>
    <row r="1" spans="1:9" x14ac:dyDescent="0.2">
      <c r="B1" s="1" t="s">
        <v>45</v>
      </c>
      <c r="C1" s="5">
        <f>SUM(C2,C14,C39)</f>
        <v>44</v>
      </c>
      <c r="D1" s="1" t="s">
        <v>12</v>
      </c>
      <c r="E1" s="16" t="s">
        <v>139</v>
      </c>
      <c r="F1" s="15" t="s">
        <v>141</v>
      </c>
    </row>
    <row r="2" spans="1:9" x14ac:dyDescent="0.2">
      <c r="B2" s="13" t="s">
        <v>39</v>
      </c>
      <c r="C2" s="12">
        <f>COUNTA(C5:C12)</f>
        <v>8</v>
      </c>
      <c r="D2" s="11" t="s">
        <v>12</v>
      </c>
      <c r="F2" s="7"/>
      <c r="G2" s="4"/>
      <c r="H2" s="2"/>
    </row>
    <row r="3" spans="1:9" x14ac:dyDescent="0.2">
      <c r="A3" s="130" t="s">
        <v>94</v>
      </c>
      <c r="B3" s="129" t="s">
        <v>95</v>
      </c>
      <c r="C3" s="129" t="s">
        <v>96</v>
      </c>
      <c r="D3" s="129" t="s">
        <v>97</v>
      </c>
      <c r="E3" s="127" t="s">
        <v>98</v>
      </c>
      <c r="F3" s="127"/>
      <c r="G3" s="127"/>
      <c r="H3" s="127"/>
      <c r="I3" s="129" t="s">
        <v>102</v>
      </c>
    </row>
    <row r="4" spans="1:9" x14ac:dyDescent="0.2">
      <c r="A4" s="130"/>
      <c r="B4" s="129"/>
      <c r="C4" s="129"/>
      <c r="D4" s="129"/>
      <c r="E4" s="10" t="s">
        <v>99</v>
      </c>
      <c r="F4" s="10" t="s">
        <v>100</v>
      </c>
      <c r="G4" s="10" t="s">
        <v>101</v>
      </c>
      <c r="H4" s="10" t="s">
        <v>102</v>
      </c>
      <c r="I4" s="129"/>
    </row>
    <row r="5" spans="1:9" s="18" customFormat="1" ht="48" x14ac:dyDescent="0.2">
      <c r="A5" s="18">
        <v>1</v>
      </c>
      <c r="B5" s="19" t="s">
        <v>39</v>
      </c>
      <c r="C5" s="25">
        <v>179</v>
      </c>
      <c r="D5" s="26">
        <v>0.36</v>
      </c>
      <c r="E5" s="20" t="s">
        <v>142</v>
      </c>
      <c r="F5" s="20" t="s">
        <v>143</v>
      </c>
      <c r="G5" s="20" t="s">
        <v>144</v>
      </c>
      <c r="H5" s="20" t="s">
        <v>145</v>
      </c>
    </row>
    <row r="6" spans="1:9" s="18" customFormat="1" ht="48" x14ac:dyDescent="0.2">
      <c r="A6" s="18">
        <v>2</v>
      </c>
      <c r="B6" s="19" t="s">
        <v>39</v>
      </c>
      <c r="C6" s="25" t="s">
        <v>40</v>
      </c>
      <c r="D6" s="26">
        <v>0.88</v>
      </c>
      <c r="E6" s="20" t="s">
        <v>172</v>
      </c>
      <c r="F6" s="20" t="s">
        <v>173</v>
      </c>
      <c r="G6" s="20" t="s">
        <v>174</v>
      </c>
      <c r="H6" s="20" t="s">
        <v>175</v>
      </c>
    </row>
    <row r="7" spans="1:9" s="18" customFormat="1" ht="48" x14ac:dyDescent="0.2">
      <c r="A7" s="18">
        <v>3</v>
      </c>
      <c r="B7" s="19" t="s">
        <v>39</v>
      </c>
      <c r="C7" s="25" t="s">
        <v>41</v>
      </c>
      <c r="D7" s="26">
        <v>0.25</v>
      </c>
      <c r="E7" s="20" t="s">
        <v>176</v>
      </c>
      <c r="G7" s="20" t="s">
        <v>177</v>
      </c>
      <c r="H7" s="20" t="s">
        <v>175</v>
      </c>
    </row>
    <row r="8" spans="1:9" s="18" customFormat="1" ht="48" x14ac:dyDescent="0.2">
      <c r="A8" s="18">
        <v>4</v>
      </c>
      <c r="B8" s="19" t="s">
        <v>39</v>
      </c>
      <c r="C8" s="25" t="s">
        <v>42</v>
      </c>
      <c r="D8" s="26">
        <v>0.28000000000000003</v>
      </c>
      <c r="E8" s="20" t="s">
        <v>178</v>
      </c>
      <c r="G8" s="20" t="s">
        <v>179</v>
      </c>
      <c r="H8" s="20" t="s">
        <v>175</v>
      </c>
    </row>
    <row r="9" spans="1:9" s="18" customFormat="1" ht="48" x14ac:dyDescent="0.2">
      <c r="A9" s="18">
        <v>5</v>
      </c>
      <c r="B9" s="19" t="s">
        <v>39</v>
      </c>
      <c r="C9" s="25">
        <v>352</v>
      </c>
      <c r="D9" s="26">
        <v>0.32</v>
      </c>
      <c r="E9" s="20" t="s">
        <v>180</v>
      </c>
      <c r="F9" s="20" t="s">
        <v>181</v>
      </c>
      <c r="G9" s="20" t="s">
        <v>182</v>
      </c>
      <c r="H9" s="20" t="s">
        <v>183</v>
      </c>
    </row>
    <row r="10" spans="1:9" s="18" customFormat="1" ht="48" x14ac:dyDescent="0.2">
      <c r="A10" s="18">
        <v>6</v>
      </c>
      <c r="B10" s="19" t="s">
        <v>39</v>
      </c>
      <c r="C10" s="25" t="s">
        <v>43</v>
      </c>
      <c r="D10" s="26">
        <v>0.1</v>
      </c>
      <c r="E10" s="20" t="s">
        <v>184</v>
      </c>
      <c r="F10" s="20" t="s">
        <v>185</v>
      </c>
      <c r="G10" s="20" t="s">
        <v>186</v>
      </c>
      <c r="H10" s="20" t="s">
        <v>187</v>
      </c>
    </row>
    <row r="11" spans="1:9" s="18" customFormat="1" ht="48" x14ac:dyDescent="0.2">
      <c r="A11" s="18">
        <v>7</v>
      </c>
      <c r="B11" s="19" t="s">
        <v>39</v>
      </c>
      <c r="C11" s="25" t="s">
        <v>44</v>
      </c>
      <c r="D11" s="26">
        <v>0.74</v>
      </c>
      <c r="E11" s="20" t="s">
        <v>188</v>
      </c>
      <c r="F11" s="27" t="s">
        <v>189</v>
      </c>
      <c r="G11" s="27" t="s">
        <v>190</v>
      </c>
      <c r="H11" s="20" t="s">
        <v>187</v>
      </c>
    </row>
    <row r="12" spans="1:9" s="18" customFormat="1" ht="48" x14ac:dyDescent="0.2">
      <c r="A12" s="18">
        <v>8</v>
      </c>
      <c r="B12" s="19" t="s">
        <v>39</v>
      </c>
      <c r="C12" s="25">
        <v>831</v>
      </c>
      <c r="D12" s="26">
        <v>7.61</v>
      </c>
      <c r="E12" s="20" t="s">
        <v>191</v>
      </c>
      <c r="F12" s="27" t="s">
        <v>192</v>
      </c>
      <c r="G12" s="27" t="s">
        <v>193</v>
      </c>
      <c r="H12" s="20" t="s">
        <v>194</v>
      </c>
    </row>
    <row r="14" spans="1:9" x14ac:dyDescent="0.2">
      <c r="B14" s="11" t="s">
        <v>50</v>
      </c>
      <c r="C14" s="12">
        <f>COUNTA(C17:C37)</f>
        <v>21</v>
      </c>
      <c r="D14" s="11" t="s">
        <v>12</v>
      </c>
    </row>
    <row r="15" spans="1:9" x14ac:dyDescent="0.2">
      <c r="A15" s="130" t="s">
        <v>94</v>
      </c>
      <c r="B15" s="129" t="s">
        <v>95</v>
      </c>
      <c r="C15" s="129" t="s">
        <v>96</v>
      </c>
      <c r="D15" s="129" t="s">
        <v>97</v>
      </c>
      <c r="E15" s="127" t="s">
        <v>98</v>
      </c>
      <c r="F15" s="127"/>
      <c r="G15" s="127"/>
      <c r="H15" s="127"/>
      <c r="I15" s="129" t="s">
        <v>102</v>
      </c>
    </row>
    <row r="16" spans="1:9" x14ac:dyDescent="0.2">
      <c r="A16" s="130"/>
      <c r="B16" s="129"/>
      <c r="C16" s="129"/>
      <c r="D16" s="129"/>
      <c r="E16" s="10" t="s">
        <v>99</v>
      </c>
      <c r="F16" s="10" t="s">
        <v>100</v>
      </c>
      <c r="G16" s="10" t="s">
        <v>101</v>
      </c>
      <c r="H16" s="10" t="s">
        <v>102</v>
      </c>
      <c r="I16" s="129"/>
    </row>
    <row r="17" spans="1:9" s="18" customFormat="1" ht="48" x14ac:dyDescent="0.2">
      <c r="A17" s="18">
        <v>1</v>
      </c>
      <c r="B17" s="19" t="s">
        <v>50</v>
      </c>
      <c r="C17" s="25" t="s">
        <v>52</v>
      </c>
      <c r="D17" s="26">
        <v>0.47</v>
      </c>
      <c r="E17" s="20" t="s">
        <v>160</v>
      </c>
      <c r="F17" s="20" t="s">
        <v>161</v>
      </c>
      <c r="G17" s="20" t="s">
        <v>162</v>
      </c>
      <c r="H17" s="20" t="s">
        <v>163</v>
      </c>
    </row>
    <row r="18" spans="1:9" s="18" customFormat="1" ht="48" x14ac:dyDescent="0.2">
      <c r="A18" s="18">
        <v>2</v>
      </c>
      <c r="B18" s="19" t="s">
        <v>50</v>
      </c>
      <c r="C18" s="25" t="s">
        <v>53</v>
      </c>
      <c r="D18" s="26">
        <v>0.46</v>
      </c>
      <c r="E18" s="20" t="s">
        <v>164</v>
      </c>
      <c r="F18" s="20" t="s">
        <v>165</v>
      </c>
      <c r="G18" s="20" t="s">
        <v>162</v>
      </c>
      <c r="H18" s="20" t="s">
        <v>163</v>
      </c>
    </row>
    <row r="19" spans="1:9" s="18" customFormat="1" ht="48" x14ac:dyDescent="0.2">
      <c r="A19" s="18">
        <v>3</v>
      </c>
      <c r="B19" s="19" t="s">
        <v>50</v>
      </c>
      <c r="C19" s="25" t="s">
        <v>54</v>
      </c>
      <c r="D19" s="26">
        <v>0.54</v>
      </c>
      <c r="E19" s="20" t="s">
        <v>166</v>
      </c>
      <c r="F19" s="20" t="s">
        <v>167</v>
      </c>
      <c r="G19" s="20" t="s">
        <v>168</v>
      </c>
      <c r="H19" s="20" t="s">
        <v>163</v>
      </c>
    </row>
    <row r="20" spans="1:9" s="18" customFormat="1" ht="48" x14ac:dyDescent="0.2">
      <c r="A20" s="18">
        <v>4</v>
      </c>
      <c r="B20" s="19" t="s">
        <v>50</v>
      </c>
      <c r="C20" s="25" t="s">
        <v>55</v>
      </c>
      <c r="D20" s="26">
        <v>0.94</v>
      </c>
      <c r="E20" s="20" t="s">
        <v>169</v>
      </c>
      <c r="F20" s="20" t="s">
        <v>170</v>
      </c>
      <c r="G20" s="20" t="s">
        <v>171</v>
      </c>
      <c r="H20" s="20" t="s">
        <v>163</v>
      </c>
    </row>
    <row r="21" spans="1:9" s="18" customFormat="1" ht="48" x14ac:dyDescent="0.2">
      <c r="A21" s="18">
        <v>5</v>
      </c>
      <c r="B21" s="19" t="s">
        <v>50</v>
      </c>
      <c r="C21" s="25" t="s">
        <v>56</v>
      </c>
      <c r="D21" s="26">
        <v>0.37</v>
      </c>
      <c r="E21" s="20" t="s">
        <v>195</v>
      </c>
      <c r="G21" s="20" t="s">
        <v>196</v>
      </c>
      <c r="H21" s="20" t="s">
        <v>197</v>
      </c>
    </row>
    <row r="22" spans="1:9" s="18" customFormat="1" ht="48" x14ac:dyDescent="0.2">
      <c r="A22" s="18">
        <v>6</v>
      </c>
      <c r="B22" s="19" t="s">
        <v>50</v>
      </c>
      <c r="C22" s="25" t="s">
        <v>57</v>
      </c>
      <c r="D22" s="26">
        <v>0.63</v>
      </c>
      <c r="E22" s="20" t="s">
        <v>198</v>
      </c>
      <c r="G22" s="20" t="s">
        <v>199</v>
      </c>
      <c r="H22" s="20" t="s">
        <v>197</v>
      </c>
    </row>
    <row r="23" spans="1:9" s="18" customFormat="1" ht="48" x14ac:dyDescent="0.2">
      <c r="A23" s="18">
        <v>7</v>
      </c>
      <c r="B23" s="19" t="s">
        <v>50</v>
      </c>
      <c r="C23" s="25" t="s">
        <v>69</v>
      </c>
      <c r="D23" s="26">
        <v>0.08</v>
      </c>
      <c r="E23" s="20" t="s">
        <v>200</v>
      </c>
      <c r="F23" s="20" t="s">
        <v>201</v>
      </c>
      <c r="G23" s="20" t="s">
        <v>202</v>
      </c>
      <c r="H23" s="20" t="s">
        <v>203</v>
      </c>
    </row>
    <row r="24" spans="1:9" s="18" customFormat="1" ht="48" x14ac:dyDescent="0.2">
      <c r="A24" s="18">
        <v>8</v>
      </c>
      <c r="B24" s="19" t="s">
        <v>50</v>
      </c>
      <c r="C24" s="25" t="s">
        <v>59</v>
      </c>
      <c r="D24" s="26">
        <v>0.53</v>
      </c>
      <c r="E24" s="20" t="s">
        <v>204</v>
      </c>
      <c r="G24" s="20" t="s">
        <v>205</v>
      </c>
      <c r="H24" s="20" t="s">
        <v>203</v>
      </c>
    </row>
    <row r="25" spans="1:9" s="18" customFormat="1" ht="48" x14ac:dyDescent="0.2">
      <c r="A25" s="18">
        <v>9</v>
      </c>
      <c r="B25" s="19" t="s">
        <v>50</v>
      </c>
      <c r="C25" s="25" t="s">
        <v>60</v>
      </c>
      <c r="D25" s="26">
        <v>1.61</v>
      </c>
      <c r="E25" s="20" t="s">
        <v>206</v>
      </c>
      <c r="F25" s="20" t="s">
        <v>207</v>
      </c>
      <c r="G25" s="20" t="s">
        <v>208</v>
      </c>
      <c r="H25" s="20" t="s">
        <v>203</v>
      </c>
    </row>
    <row r="26" spans="1:9" s="18" customFormat="1" ht="48" x14ac:dyDescent="0.2">
      <c r="A26" s="18">
        <v>10</v>
      </c>
      <c r="B26" s="19" t="s">
        <v>50</v>
      </c>
      <c r="C26" s="25" t="s">
        <v>61</v>
      </c>
      <c r="D26" s="26">
        <v>0.75</v>
      </c>
      <c r="E26" s="20" t="s">
        <v>209</v>
      </c>
      <c r="G26" s="20" t="s">
        <v>210</v>
      </c>
      <c r="H26" s="20" t="s">
        <v>203</v>
      </c>
    </row>
    <row r="27" spans="1:9" s="18" customFormat="1" ht="48" x14ac:dyDescent="0.2">
      <c r="A27" s="18">
        <v>11</v>
      </c>
      <c r="B27" s="19" t="s">
        <v>50</v>
      </c>
      <c r="C27" s="25" t="s">
        <v>62</v>
      </c>
      <c r="D27" s="26">
        <v>0.35</v>
      </c>
      <c r="E27" s="20" t="s">
        <v>211</v>
      </c>
      <c r="F27" s="20" t="s">
        <v>212</v>
      </c>
      <c r="G27" s="20" t="s">
        <v>213</v>
      </c>
      <c r="H27" s="20" t="s">
        <v>203</v>
      </c>
    </row>
    <row r="28" spans="1:9" s="18" customFormat="1" ht="64" x14ac:dyDescent="0.2">
      <c r="A28" s="18">
        <v>12</v>
      </c>
      <c r="B28" s="19" t="s">
        <v>50</v>
      </c>
      <c r="C28" s="25" t="s">
        <v>58</v>
      </c>
      <c r="D28" s="26">
        <v>0.09</v>
      </c>
      <c r="E28" s="20" t="s">
        <v>214</v>
      </c>
      <c r="F28" s="20" t="s">
        <v>215</v>
      </c>
      <c r="G28" s="20" t="s">
        <v>216</v>
      </c>
      <c r="H28" s="20" t="s">
        <v>203</v>
      </c>
      <c r="I28" s="18" t="s">
        <v>130</v>
      </c>
    </row>
    <row r="29" spans="1:9" s="18" customFormat="1" ht="64" x14ac:dyDescent="0.2">
      <c r="A29" s="18">
        <v>13</v>
      </c>
      <c r="B29" s="19" t="s">
        <v>50</v>
      </c>
      <c r="C29" s="25" t="s">
        <v>63</v>
      </c>
      <c r="D29" s="26">
        <v>0.76</v>
      </c>
      <c r="E29" s="20" t="s">
        <v>217</v>
      </c>
      <c r="F29" s="20" t="s">
        <v>218</v>
      </c>
      <c r="G29" s="20" t="s">
        <v>219</v>
      </c>
      <c r="H29" s="20" t="s">
        <v>203</v>
      </c>
      <c r="I29" s="18" t="s">
        <v>131</v>
      </c>
    </row>
    <row r="30" spans="1:9" s="18" customFormat="1" ht="48" x14ac:dyDescent="0.2">
      <c r="A30" s="18">
        <v>14</v>
      </c>
      <c r="B30" s="19" t="s">
        <v>50</v>
      </c>
      <c r="C30" s="25" t="s">
        <v>51</v>
      </c>
      <c r="D30" s="26">
        <v>0.22</v>
      </c>
      <c r="E30" s="20" t="s">
        <v>220</v>
      </c>
      <c r="F30" s="20" t="s">
        <v>221</v>
      </c>
      <c r="G30" s="20" t="s">
        <v>222</v>
      </c>
      <c r="H30" s="20" t="s">
        <v>223</v>
      </c>
    </row>
    <row r="31" spans="1:9" s="18" customFormat="1" ht="48" x14ac:dyDescent="0.2">
      <c r="A31" s="18">
        <v>15</v>
      </c>
      <c r="B31" s="19" t="s">
        <v>50</v>
      </c>
      <c r="C31" s="25" t="s">
        <v>13</v>
      </c>
      <c r="D31" s="26">
        <v>0.7</v>
      </c>
      <c r="E31" s="20" t="s">
        <v>224</v>
      </c>
      <c r="G31" s="20" t="s">
        <v>225</v>
      </c>
      <c r="H31" s="20" t="s">
        <v>226</v>
      </c>
    </row>
    <row r="32" spans="1:9" s="18" customFormat="1" ht="48" x14ac:dyDescent="0.2">
      <c r="A32" s="18">
        <v>16</v>
      </c>
      <c r="B32" s="19" t="s">
        <v>50</v>
      </c>
      <c r="C32" s="25" t="s">
        <v>230</v>
      </c>
      <c r="D32" s="26">
        <v>9.6999999999999993</v>
      </c>
      <c r="E32" s="20" t="s">
        <v>227</v>
      </c>
      <c r="G32" s="20" t="s">
        <v>228</v>
      </c>
      <c r="H32" s="20" t="s">
        <v>229</v>
      </c>
    </row>
    <row r="33" spans="1:10" s="18" customFormat="1" ht="48" x14ac:dyDescent="0.2">
      <c r="A33" s="18">
        <v>17</v>
      </c>
      <c r="B33" s="19" t="s">
        <v>50</v>
      </c>
      <c r="C33" s="25" t="s">
        <v>64</v>
      </c>
      <c r="D33" s="26">
        <v>0.56999999999999995</v>
      </c>
      <c r="E33" s="20" t="s">
        <v>231</v>
      </c>
      <c r="F33" s="20" t="s">
        <v>232</v>
      </c>
      <c r="G33" s="20" t="s">
        <v>233</v>
      </c>
      <c r="H33" s="20" t="s">
        <v>234</v>
      </c>
    </row>
    <row r="34" spans="1:10" s="18" customFormat="1" ht="48" x14ac:dyDescent="0.2">
      <c r="A34" s="18">
        <v>18</v>
      </c>
      <c r="B34" s="19" t="s">
        <v>50</v>
      </c>
      <c r="C34" s="25" t="s">
        <v>65</v>
      </c>
      <c r="D34" s="26">
        <v>1.24</v>
      </c>
      <c r="E34" s="20" t="s">
        <v>235</v>
      </c>
      <c r="G34" s="20" t="s">
        <v>236</v>
      </c>
      <c r="H34" s="20" t="s">
        <v>234</v>
      </c>
    </row>
    <row r="35" spans="1:10" s="18" customFormat="1" ht="48" x14ac:dyDescent="0.2">
      <c r="A35" s="18">
        <v>19</v>
      </c>
      <c r="B35" s="19" t="s">
        <v>50</v>
      </c>
      <c r="C35" s="25" t="s">
        <v>66</v>
      </c>
      <c r="D35" s="26">
        <v>0.69</v>
      </c>
      <c r="E35" s="20" t="s">
        <v>237</v>
      </c>
      <c r="F35" s="20" t="s">
        <v>238</v>
      </c>
      <c r="G35" s="20" t="s">
        <v>239</v>
      </c>
      <c r="H35" s="20" t="s">
        <v>234</v>
      </c>
    </row>
    <row r="36" spans="1:10" s="18" customFormat="1" ht="48" x14ac:dyDescent="0.2">
      <c r="A36" s="18">
        <v>20</v>
      </c>
      <c r="B36" s="19" t="s">
        <v>50</v>
      </c>
      <c r="C36" s="25" t="s">
        <v>67</v>
      </c>
      <c r="D36" s="26">
        <v>0.04</v>
      </c>
      <c r="E36" s="20" t="s">
        <v>240</v>
      </c>
      <c r="F36" s="20" t="s">
        <v>241</v>
      </c>
      <c r="G36" s="20" t="s">
        <v>242</v>
      </c>
      <c r="H36" s="20" t="s">
        <v>234</v>
      </c>
    </row>
    <row r="37" spans="1:10" s="18" customFormat="1" ht="48" x14ac:dyDescent="0.2">
      <c r="A37" s="18">
        <v>21</v>
      </c>
      <c r="B37" s="19" t="s">
        <v>50</v>
      </c>
      <c r="C37" s="25" t="s">
        <v>68</v>
      </c>
      <c r="D37" s="26">
        <v>0.08</v>
      </c>
      <c r="E37" s="20" t="s">
        <v>243</v>
      </c>
      <c r="F37" s="20" t="s">
        <v>244</v>
      </c>
      <c r="G37" s="20" t="s">
        <v>245</v>
      </c>
      <c r="H37" s="20" t="s">
        <v>234</v>
      </c>
    </row>
    <row r="39" spans="1:10" x14ac:dyDescent="0.2">
      <c r="B39" s="11" t="s">
        <v>70</v>
      </c>
      <c r="C39" s="12">
        <f>COUNTA(C42:C56)</f>
        <v>15</v>
      </c>
      <c r="D39" s="11" t="s">
        <v>12</v>
      </c>
    </row>
    <row r="40" spans="1:10" x14ac:dyDescent="0.2">
      <c r="A40" s="130" t="s">
        <v>94</v>
      </c>
      <c r="B40" s="129" t="s">
        <v>95</v>
      </c>
      <c r="C40" s="129" t="s">
        <v>96</v>
      </c>
      <c r="D40" s="129" t="s">
        <v>97</v>
      </c>
      <c r="E40" s="127" t="s">
        <v>98</v>
      </c>
      <c r="F40" s="127"/>
      <c r="G40" s="127"/>
      <c r="H40" s="127"/>
      <c r="I40" s="129" t="s">
        <v>102</v>
      </c>
    </row>
    <row r="41" spans="1:10" x14ac:dyDescent="0.2">
      <c r="A41" s="130"/>
      <c r="B41" s="129"/>
      <c r="C41" s="129"/>
      <c r="D41" s="129"/>
      <c r="E41" s="10" t="s">
        <v>99</v>
      </c>
      <c r="F41" s="10" t="s">
        <v>100</v>
      </c>
      <c r="G41" s="10" t="s">
        <v>101</v>
      </c>
      <c r="H41" s="10" t="s">
        <v>102</v>
      </c>
      <c r="I41" s="129"/>
    </row>
    <row r="42" spans="1:10" ht="48" x14ac:dyDescent="0.2">
      <c r="A42" s="18">
        <v>1</v>
      </c>
      <c r="B42" s="19" t="s">
        <v>70</v>
      </c>
      <c r="C42" s="25" t="s">
        <v>76</v>
      </c>
      <c r="D42" s="26">
        <v>0.61</v>
      </c>
      <c r="E42" s="20" t="s">
        <v>247</v>
      </c>
      <c r="F42" s="20" t="s">
        <v>248</v>
      </c>
      <c r="G42" s="20" t="s">
        <v>249</v>
      </c>
      <c r="H42" s="20" t="s">
        <v>246</v>
      </c>
    </row>
    <row r="43" spans="1:10" ht="48" x14ac:dyDescent="0.2">
      <c r="A43" s="18">
        <v>2</v>
      </c>
      <c r="B43" s="19" t="s">
        <v>70</v>
      </c>
      <c r="C43" s="25" t="s">
        <v>77</v>
      </c>
      <c r="D43" s="26">
        <v>0.55000000000000004</v>
      </c>
      <c r="E43" s="20" t="s">
        <v>250</v>
      </c>
      <c r="F43" s="18"/>
      <c r="G43" s="20" t="s">
        <v>251</v>
      </c>
      <c r="H43" s="20" t="s">
        <v>246</v>
      </c>
    </row>
    <row r="44" spans="1:10" ht="48" x14ac:dyDescent="0.2">
      <c r="A44" s="18">
        <v>3</v>
      </c>
      <c r="B44" s="19" t="s">
        <v>70</v>
      </c>
      <c r="C44" s="25" t="s">
        <v>78</v>
      </c>
      <c r="D44" s="26">
        <v>0.09</v>
      </c>
      <c r="E44" s="20" t="s">
        <v>252</v>
      </c>
      <c r="F44" s="18"/>
      <c r="G44" s="20" t="s">
        <v>253</v>
      </c>
      <c r="H44" s="20" t="s">
        <v>246</v>
      </c>
    </row>
    <row r="45" spans="1:10" ht="48" x14ac:dyDescent="0.2">
      <c r="A45" s="18">
        <v>4</v>
      </c>
      <c r="B45" s="19" t="s">
        <v>70</v>
      </c>
      <c r="C45" s="25" t="s">
        <v>79</v>
      </c>
      <c r="D45" s="26">
        <v>0.05</v>
      </c>
      <c r="E45" s="20" t="s">
        <v>254</v>
      </c>
      <c r="F45" s="20" t="s">
        <v>255</v>
      </c>
      <c r="G45" s="20" t="s">
        <v>256</v>
      </c>
      <c r="H45" s="20" t="s">
        <v>246</v>
      </c>
    </row>
    <row r="46" spans="1:10" ht="48" x14ac:dyDescent="0.2">
      <c r="A46" s="18">
        <v>5</v>
      </c>
      <c r="B46" s="19" t="s">
        <v>70</v>
      </c>
      <c r="C46" s="25" t="s">
        <v>80</v>
      </c>
      <c r="D46" s="26">
        <v>0.4</v>
      </c>
      <c r="E46" s="20" t="s">
        <v>257</v>
      </c>
      <c r="F46" s="20" t="s">
        <v>258</v>
      </c>
      <c r="G46" s="20" t="s">
        <v>259</v>
      </c>
      <c r="H46" s="20" t="s">
        <v>246</v>
      </c>
      <c r="I46" s="18" t="s">
        <v>261</v>
      </c>
      <c r="J46" s="20" t="s">
        <v>260</v>
      </c>
    </row>
    <row r="47" spans="1:10" ht="48" x14ac:dyDescent="0.2">
      <c r="A47" s="18">
        <v>6</v>
      </c>
      <c r="B47" s="19" t="s">
        <v>70</v>
      </c>
      <c r="C47" s="25" t="s">
        <v>81</v>
      </c>
      <c r="D47" s="26">
        <v>0.08</v>
      </c>
      <c r="E47" s="20" t="s">
        <v>262</v>
      </c>
      <c r="F47" s="20" t="s">
        <v>263</v>
      </c>
      <c r="G47" s="20" t="s">
        <v>264</v>
      </c>
      <c r="H47" s="20" t="s">
        <v>246</v>
      </c>
    </row>
    <row r="48" spans="1:10" ht="48" x14ac:dyDescent="0.2">
      <c r="A48" s="18">
        <v>7</v>
      </c>
      <c r="B48" s="19" t="s">
        <v>70</v>
      </c>
      <c r="C48" s="25" t="s">
        <v>82</v>
      </c>
      <c r="D48" s="26">
        <v>7.0000000000000007E-2</v>
      </c>
      <c r="E48" s="20" t="s">
        <v>265</v>
      </c>
      <c r="F48" s="20" t="s">
        <v>266</v>
      </c>
      <c r="G48" s="20" t="s">
        <v>267</v>
      </c>
      <c r="H48" s="20" t="s">
        <v>246</v>
      </c>
    </row>
    <row r="49" spans="1:8" ht="48" x14ac:dyDescent="0.2">
      <c r="A49" s="18">
        <v>8</v>
      </c>
      <c r="B49" s="19" t="s">
        <v>70</v>
      </c>
      <c r="C49" s="25" t="s">
        <v>83</v>
      </c>
      <c r="D49" s="26">
        <v>0.9</v>
      </c>
      <c r="E49" s="20" t="s">
        <v>268</v>
      </c>
      <c r="F49" s="20" t="s">
        <v>269</v>
      </c>
      <c r="G49" s="20" t="s">
        <v>270</v>
      </c>
      <c r="H49" s="20" t="s">
        <v>246</v>
      </c>
    </row>
    <row r="50" spans="1:8" ht="48" x14ac:dyDescent="0.2">
      <c r="A50" s="18">
        <v>9</v>
      </c>
      <c r="B50" s="19" t="s">
        <v>70</v>
      </c>
      <c r="C50" s="25" t="s">
        <v>84</v>
      </c>
      <c r="D50" s="26">
        <v>0.34</v>
      </c>
      <c r="E50" s="20" t="s">
        <v>271</v>
      </c>
      <c r="F50" s="18"/>
      <c r="G50" s="20" t="s">
        <v>272</v>
      </c>
      <c r="H50" s="20" t="s">
        <v>246</v>
      </c>
    </row>
    <row r="51" spans="1:8" ht="48" x14ac:dyDescent="0.2">
      <c r="A51" s="18">
        <v>10</v>
      </c>
      <c r="B51" s="19" t="s">
        <v>70</v>
      </c>
      <c r="C51" s="25" t="s">
        <v>85</v>
      </c>
      <c r="D51" s="26">
        <v>0.27</v>
      </c>
      <c r="E51" s="20" t="s">
        <v>273</v>
      </c>
      <c r="F51" s="20" t="s">
        <v>274</v>
      </c>
      <c r="G51" s="20" t="s">
        <v>275</v>
      </c>
      <c r="H51" s="20" t="s">
        <v>246</v>
      </c>
    </row>
    <row r="52" spans="1:8" ht="48" x14ac:dyDescent="0.2">
      <c r="A52" s="18">
        <v>11</v>
      </c>
      <c r="B52" s="19" t="s">
        <v>70</v>
      </c>
      <c r="C52" s="25" t="s">
        <v>71</v>
      </c>
      <c r="D52" s="26">
        <v>3.35</v>
      </c>
      <c r="E52" s="20" t="s">
        <v>276</v>
      </c>
      <c r="F52" s="20" t="s">
        <v>277</v>
      </c>
      <c r="G52" s="20" t="s">
        <v>278</v>
      </c>
      <c r="H52" s="20" t="s">
        <v>279</v>
      </c>
    </row>
    <row r="53" spans="1:8" ht="48" x14ac:dyDescent="0.2">
      <c r="A53" s="18">
        <v>12</v>
      </c>
      <c r="B53" s="19" t="s">
        <v>70</v>
      </c>
      <c r="C53" s="25" t="s">
        <v>73</v>
      </c>
      <c r="D53" s="26">
        <v>3.55</v>
      </c>
      <c r="E53" s="20" t="s">
        <v>280</v>
      </c>
      <c r="F53" s="20" t="s">
        <v>281</v>
      </c>
      <c r="G53" s="28" t="s">
        <v>283</v>
      </c>
      <c r="H53" s="20" t="s">
        <v>279</v>
      </c>
    </row>
    <row r="54" spans="1:8" ht="48" x14ac:dyDescent="0.2">
      <c r="A54" s="18">
        <v>13</v>
      </c>
      <c r="B54" s="19" t="s">
        <v>70</v>
      </c>
      <c r="C54" s="25" t="s">
        <v>74</v>
      </c>
      <c r="D54" s="26">
        <v>0.11</v>
      </c>
      <c r="E54" s="20" t="s">
        <v>284</v>
      </c>
      <c r="F54" s="18"/>
      <c r="G54" s="20" t="s">
        <v>282</v>
      </c>
      <c r="H54" s="20" t="s">
        <v>285</v>
      </c>
    </row>
    <row r="55" spans="1:8" ht="48" x14ac:dyDescent="0.2">
      <c r="A55" s="18">
        <v>14</v>
      </c>
      <c r="B55" s="19" t="s">
        <v>70</v>
      </c>
      <c r="C55" s="25" t="s">
        <v>75</v>
      </c>
      <c r="D55" s="26">
        <v>0.57999999999999996</v>
      </c>
      <c r="E55" s="20" t="s">
        <v>286</v>
      </c>
      <c r="F55" s="20" t="s">
        <v>287</v>
      </c>
      <c r="G55" s="20" t="s">
        <v>288</v>
      </c>
      <c r="H55" s="20" t="s">
        <v>285</v>
      </c>
    </row>
    <row r="56" spans="1:8" ht="48" x14ac:dyDescent="0.2">
      <c r="A56" s="18">
        <v>15</v>
      </c>
      <c r="B56" s="19" t="s">
        <v>70</v>
      </c>
      <c r="C56" s="25" t="s">
        <v>72</v>
      </c>
      <c r="D56" s="26">
        <v>0.42</v>
      </c>
      <c r="E56" s="20" t="s">
        <v>289</v>
      </c>
      <c r="F56" s="20" t="s">
        <v>290</v>
      </c>
      <c r="G56" s="20" t="s">
        <v>291</v>
      </c>
      <c r="H56" s="20" t="s">
        <v>292</v>
      </c>
    </row>
  </sheetData>
  <mergeCells count="18">
    <mergeCell ref="I40:I41"/>
    <mergeCell ref="A15:A16"/>
    <mergeCell ref="B15:B16"/>
    <mergeCell ref="C15:C16"/>
    <mergeCell ref="D15:D16"/>
    <mergeCell ref="E15:H15"/>
    <mergeCell ref="I15:I16"/>
    <mergeCell ref="A40:A41"/>
    <mergeCell ref="B40:B41"/>
    <mergeCell ref="C40:C41"/>
    <mergeCell ref="D40:D41"/>
    <mergeCell ref="E40:H40"/>
    <mergeCell ref="I3:I4"/>
    <mergeCell ref="A3:A4"/>
    <mergeCell ref="B3:B4"/>
    <mergeCell ref="C3:C4"/>
    <mergeCell ref="D3:D4"/>
    <mergeCell ref="E3:H3"/>
  </mergeCells>
  <hyperlinks>
    <hyperlink ref="F1" r:id="rId1" xr:uid="{00000000-0004-0000-0500-000000000000}"/>
    <hyperlink ref="E5" r:id="rId2" xr:uid="{00000000-0004-0000-0500-000001000000}"/>
    <hyperlink ref="F5" r:id="rId3" xr:uid="{00000000-0004-0000-0500-000002000000}"/>
    <hyperlink ref="G5" r:id="rId4" xr:uid="{00000000-0004-0000-0500-000003000000}"/>
    <hyperlink ref="H5" r:id="rId5" xr:uid="{00000000-0004-0000-0500-000004000000}"/>
    <hyperlink ref="E17" r:id="rId6" xr:uid="{00000000-0004-0000-0500-000005000000}"/>
    <hyperlink ref="F17" r:id="rId7" xr:uid="{00000000-0004-0000-0500-000006000000}"/>
    <hyperlink ref="G17" r:id="rId8" xr:uid="{00000000-0004-0000-0500-000007000000}"/>
    <hyperlink ref="H17" r:id="rId9" xr:uid="{00000000-0004-0000-0500-000008000000}"/>
    <hyperlink ref="E18" r:id="rId10" xr:uid="{00000000-0004-0000-0500-000009000000}"/>
    <hyperlink ref="F18" r:id="rId11" xr:uid="{00000000-0004-0000-0500-00000A000000}"/>
    <hyperlink ref="G18" r:id="rId12" xr:uid="{00000000-0004-0000-0500-00000B000000}"/>
    <hyperlink ref="H18" r:id="rId13" xr:uid="{00000000-0004-0000-0500-00000C000000}"/>
    <hyperlink ref="E19" r:id="rId14" xr:uid="{00000000-0004-0000-0500-00000D000000}"/>
    <hyperlink ref="F19" r:id="rId15" xr:uid="{00000000-0004-0000-0500-00000E000000}"/>
    <hyperlink ref="G19" r:id="rId16" xr:uid="{00000000-0004-0000-0500-00000F000000}"/>
    <hyperlink ref="H19:H20" r:id="rId17" display="Gold samples Set5\Pictures\KLP089\IMG_6573_Note.JPG" xr:uid="{00000000-0004-0000-0500-000010000000}"/>
    <hyperlink ref="E20" r:id="rId18" xr:uid="{00000000-0004-0000-0500-000011000000}"/>
    <hyperlink ref="F20" r:id="rId19" xr:uid="{00000000-0004-0000-0500-000012000000}"/>
    <hyperlink ref="G20" r:id="rId20" xr:uid="{00000000-0004-0000-0500-000013000000}"/>
    <hyperlink ref="E6" r:id="rId21" xr:uid="{00000000-0004-0000-0500-000014000000}"/>
    <hyperlink ref="F6" r:id="rId22" xr:uid="{00000000-0004-0000-0500-000015000000}"/>
    <hyperlink ref="G6" r:id="rId23" xr:uid="{00000000-0004-0000-0500-000016000000}"/>
    <hyperlink ref="H6" r:id="rId24" xr:uid="{00000000-0004-0000-0500-000017000000}"/>
    <hyperlink ref="E7" r:id="rId25" xr:uid="{00000000-0004-0000-0500-000018000000}"/>
    <hyperlink ref="G7" r:id="rId26" xr:uid="{00000000-0004-0000-0500-000019000000}"/>
    <hyperlink ref="E8" r:id="rId27" xr:uid="{00000000-0004-0000-0500-00001A000000}"/>
    <hyperlink ref="G8" r:id="rId28" xr:uid="{00000000-0004-0000-0500-00001B000000}"/>
    <hyperlink ref="E9" r:id="rId29" xr:uid="{00000000-0004-0000-0500-00001C000000}"/>
    <hyperlink ref="F9" r:id="rId30" xr:uid="{00000000-0004-0000-0500-00001D000000}"/>
    <hyperlink ref="G9" r:id="rId31" xr:uid="{00000000-0004-0000-0500-00001E000000}"/>
    <hyperlink ref="H9" r:id="rId32" xr:uid="{00000000-0004-0000-0500-00001F000000}"/>
    <hyperlink ref="E10" r:id="rId33" xr:uid="{00000000-0004-0000-0500-000020000000}"/>
    <hyperlink ref="F10" r:id="rId34" xr:uid="{00000000-0004-0000-0500-000021000000}"/>
    <hyperlink ref="G10" r:id="rId35" xr:uid="{00000000-0004-0000-0500-000022000000}"/>
    <hyperlink ref="H10" r:id="rId36" xr:uid="{00000000-0004-0000-0500-000023000000}"/>
    <hyperlink ref="H11" r:id="rId37" xr:uid="{00000000-0004-0000-0500-000024000000}"/>
    <hyperlink ref="E11" r:id="rId38" xr:uid="{00000000-0004-0000-0500-000025000000}"/>
    <hyperlink ref="F11" r:id="rId39" xr:uid="{00000000-0004-0000-0500-000026000000}"/>
    <hyperlink ref="G11" r:id="rId40" xr:uid="{00000000-0004-0000-0500-000027000000}"/>
    <hyperlink ref="E12" r:id="rId41" xr:uid="{00000000-0004-0000-0500-000028000000}"/>
    <hyperlink ref="F12" r:id="rId42" xr:uid="{00000000-0004-0000-0500-000029000000}"/>
    <hyperlink ref="G12" r:id="rId43" xr:uid="{00000000-0004-0000-0500-00002A000000}"/>
    <hyperlink ref="H12" r:id="rId44" xr:uid="{00000000-0004-0000-0500-00002B000000}"/>
    <hyperlink ref="E21" r:id="rId45" xr:uid="{00000000-0004-0000-0500-00002C000000}"/>
    <hyperlink ref="G21" r:id="rId46" xr:uid="{00000000-0004-0000-0500-00002D000000}"/>
    <hyperlink ref="H21" r:id="rId47" xr:uid="{00000000-0004-0000-0500-00002E000000}"/>
    <hyperlink ref="H22" r:id="rId48" xr:uid="{00000000-0004-0000-0500-00002F000000}"/>
    <hyperlink ref="E22" r:id="rId49" xr:uid="{00000000-0004-0000-0500-000030000000}"/>
    <hyperlink ref="G22" r:id="rId50" xr:uid="{00000000-0004-0000-0500-000031000000}"/>
    <hyperlink ref="E23" r:id="rId51" xr:uid="{00000000-0004-0000-0500-000032000000}"/>
    <hyperlink ref="F23" r:id="rId52" xr:uid="{00000000-0004-0000-0500-000033000000}"/>
    <hyperlink ref="G23" r:id="rId53" xr:uid="{00000000-0004-0000-0500-000034000000}"/>
    <hyperlink ref="H23" r:id="rId54" xr:uid="{00000000-0004-0000-0500-000035000000}"/>
    <hyperlink ref="H24:H29" r:id="rId55" display="Gold samples Set5\Pictures\KLP160\IMG_6583_Note.JPG" xr:uid="{00000000-0004-0000-0500-000036000000}"/>
    <hyperlink ref="E24" r:id="rId56" xr:uid="{00000000-0004-0000-0500-000037000000}"/>
    <hyperlink ref="G24" r:id="rId57" xr:uid="{00000000-0004-0000-0500-000038000000}"/>
    <hyperlink ref="E25" r:id="rId58" xr:uid="{00000000-0004-0000-0500-000039000000}"/>
    <hyperlink ref="F25" r:id="rId59" xr:uid="{00000000-0004-0000-0500-00003A000000}"/>
    <hyperlink ref="G25" r:id="rId60" xr:uid="{00000000-0004-0000-0500-00003B000000}"/>
    <hyperlink ref="E26" r:id="rId61" xr:uid="{00000000-0004-0000-0500-00003C000000}"/>
    <hyperlink ref="G26" r:id="rId62" xr:uid="{00000000-0004-0000-0500-00003D000000}"/>
    <hyperlink ref="E27" r:id="rId63" xr:uid="{00000000-0004-0000-0500-00003E000000}"/>
    <hyperlink ref="F27" r:id="rId64" xr:uid="{00000000-0004-0000-0500-00003F000000}"/>
    <hyperlink ref="G27" r:id="rId65" xr:uid="{00000000-0004-0000-0500-000040000000}"/>
    <hyperlink ref="E28" r:id="rId66" xr:uid="{00000000-0004-0000-0500-000041000000}"/>
    <hyperlink ref="F28" r:id="rId67" xr:uid="{00000000-0004-0000-0500-000042000000}"/>
    <hyperlink ref="G28" r:id="rId68" xr:uid="{00000000-0004-0000-0500-000043000000}"/>
    <hyperlink ref="E29" r:id="rId69" xr:uid="{00000000-0004-0000-0500-000044000000}"/>
    <hyperlink ref="F29" r:id="rId70" xr:uid="{00000000-0004-0000-0500-000045000000}"/>
    <hyperlink ref="G29" r:id="rId71" xr:uid="{00000000-0004-0000-0500-000046000000}"/>
    <hyperlink ref="E30" r:id="rId72" xr:uid="{00000000-0004-0000-0500-000047000000}"/>
    <hyperlink ref="F30" r:id="rId73" xr:uid="{00000000-0004-0000-0500-000048000000}"/>
    <hyperlink ref="G30" r:id="rId74" xr:uid="{00000000-0004-0000-0500-000049000000}"/>
    <hyperlink ref="H30" r:id="rId75" xr:uid="{00000000-0004-0000-0500-00004A000000}"/>
    <hyperlink ref="E31" r:id="rId76" xr:uid="{00000000-0004-0000-0500-00004B000000}"/>
    <hyperlink ref="G31" r:id="rId77" xr:uid="{00000000-0004-0000-0500-00004C000000}"/>
    <hyperlink ref="H31" r:id="rId78" xr:uid="{00000000-0004-0000-0500-00004D000000}"/>
    <hyperlink ref="E32" r:id="rId79" xr:uid="{00000000-0004-0000-0500-00004E000000}"/>
    <hyperlink ref="G32" r:id="rId80" xr:uid="{00000000-0004-0000-0500-00004F000000}"/>
    <hyperlink ref="H32" r:id="rId81" xr:uid="{00000000-0004-0000-0500-000050000000}"/>
    <hyperlink ref="E33" r:id="rId82" xr:uid="{00000000-0004-0000-0500-000051000000}"/>
    <hyperlink ref="F33" r:id="rId83" xr:uid="{00000000-0004-0000-0500-000052000000}"/>
    <hyperlink ref="G33" r:id="rId84" xr:uid="{00000000-0004-0000-0500-000053000000}"/>
    <hyperlink ref="H33" r:id="rId85" xr:uid="{00000000-0004-0000-0500-000054000000}"/>
    <hyperlink ref="H34:H37" r:id="rId86" display="Gold samples Set5\Pictures\KLP666\IMG_6598_Note.JPG" xr:uid="{00000000-0004-0000-0500-000055000000}"/>
    <hyperlink ref="E34" r:id="rId87" xr:uid="{00000000-0004-0000-0500-000056000000}"/>
    <hyperlink ref="G34" r:id="rId88" xr:uid="{00000000-0004-0000-0500-000057000000}"/>
    <hyperlink ref="E35" r:id="rId89" xr:uid="{00000000-0004-0000-0500-000058000000}"/>
    <hyperlink ref="F35" r:id="rId90" xr:uid="{00000000-0004-0000-0500-000059000000}"/>
    <hyperlink ref="G35" r:id="rId91" xr:uid="{00000000-0004-0000-0500-00005A000000}"/>
    <hyperlink ref="E36" r:id="rId92" xr:uid="{00000000-0004-0000-0500-00005B000000}"/>
    <hyperlink ref="F36" r:id="rId93" xr:uid="{00000000-0004-0000-0500-00005C000000}"/>
    <hyperlink ref="G36" r:id="rId94" xr:uid="{00000000-0004-0000-0500-00005D000000}"/>
    <hyperlink ref="E37" r:id="rId95" xr:uid="{00000000-0004-0000-0500-00005E000000}"/>
    <hyperlink ref="F37" r:id="rId96" xr:uid="{00000000-0004-0000-0500-00005F000000}"/>
    <hyperlink ref="G37" r:id="rId97" xr:uid="{00000000-0004-0000-0500-000060000000}"/>
    <hyperlink ref="H42" r:id="rId98" xr:uid="{00000000-0004-0000-0500-000061000000}"/>
    <hyperlink ref="H43:H51" r:id="rId99" display="Gold samples Set5\Pictures\PKT050\IMG_6533_Note.JPG" xr:uid="{00000000-0004-0000-0500-000062000000}"/>
    <hyperlink ref="E42" r:id="rId100" xr:uid="{00000000-0004-0000-0500-000063000000}"/>
    <hyperlink ref="F42" r:id="rId101" xr:uid="{00000000-0004-0000-0500-000064000000}"/>
    <hyperlink ref="G42" r:id="rId102" xr:uid="{00000000-0004-0000-0500-000065000000}"/>
    <hyperlink ref="E43" r:id="rId103" xr:uid="{00000000-0004-0000-0500-000066000000}"/>
    <hyperlink ref="G43" r:id="rId104" xr:uid="{00000000-0004-0000-0500-000067000000}"/>
    <hyperlink ref="E44" r:id="rId105" xr:uid="{00000000-0004-0000-0500-000068000000}"/>
    <hyperlink ref="G44" r:id="rId106" xr:uid="{00000000-0004-0000-0500-000069000000}"/>
    <hyperlink ref="E45" r:id="rId107" xr:uid="{00000000-0004-0000-0500-00006A000000}"/>
    <hyperlink ref="F45" r:id="rId108" xr:uid="{00000000-0004-0000-0500-00006B000000}"/>
    <hyperlink ref="G45" r:id="rId109" xr:uid="{00000000-0004-0000-0500-00006C000000}"/>
    <hyperlink ref="E46" r:id="rId110" xr:uid="{00000000-0004-0000-0500-00006D000000}"/>
    <hyperlink ref="F46" r:id="rId111" xr:uid="{00000000-0004-0000-0500-00006E000000}"/>
    <hyperlink ref="G46" r:id="rId112" xr:uid="{00000000-0004-0000-0500-00006F000000}"/>
    <hyperlink ref="J46" r:id="rId113" xr:uid="{00000000-0004-0000-0500-000070000000}"/>
    <hyperlink ref="E47" r:id="rId114" xr:uid="{00000000-0004-0000-0500-000071000000}"/>
    <hyperlink ref="F47" r:id="rId115" xr:uid="{00000000-0004-0000-0500-000072000000}"/>
    <hyperlink ref="G47" r:id="rId116" xr:uid="{00000000-0004-0000-0500-000073000000}"/>
    <hyperlink ref="E48" r:id="rId117" xr:uid="{00000000-0004-0000-0500-000074000000}"/>
    <hyperlink ref="F48" r:id="rId118" xr:uid="{00000000-0004-0000-0500-000075000000}"/>
    <hyperlink ref="G48" r:id="rId119" xr:uid="{00000000-0004-0000-0500-000076000000}"/>
    <hyperlink ref="E49" r:id="rId120" xr:uid="{00000000-0004-0000-0500-000077000000}"/>
    <hyperlink ref="F49" r:id="rId121" xr:uid="{00000000-0004-0000-0500-000078000000}"/>
    <hyperlink ref="G49" r:id="rId122" xr:uid="{00000000-0004-0000-0500-000079000000}"/>
    <hyperlink ref="E50" r:id="rId123" xr:uid="{00000000-0004-0000-0500-00007A000000}"/>
    <hyperlink ref="G50" r:id="rId124" xr:uid="{00000000-0004-0000-0500-00007B000000}"/>
    <hyperlink ref="E51" r:id="rId125" xr:uid="{00000000-0004-0000-0500-00007C000000}"/>
    <hyperlink ref="F51" r:id="rId126" xr:uid="{00000000-0004-0000-0500-00007D000000}"/>
    <hyperlink ref="G51" r:id="rId127" xr:uid="{00000000-0004-0000-0500-00007E000000}"/>
    <hyperlink ref="E52" r:id="rId128" xr:uid="{00000000-0004-0000-0500-00007F000000}"/>
    <hyperlink ref="F52" r:id="rId129" xr:uid="{00000000-0004-0000-0500-000080000000}"/>
    <hyperlink ref="G52" r:id="rId130" xr:uid="{00000000-0004-0000-0500-000081000000}"/>
    <hyperlink ref="H52" r:id="rId131" xr:uid="{00000000-0004-0000-0500-000082000000}"/>
    <hyperlink ref="H53" r:id="rId132" xr:uid="{00000000-0004-0000-0500-000083000000}"/>
    <hyperlink ref="E53" r:id="rId133" xr:uid="{00000000-0004-0000-0500-000084000000}"/>
    <hyperlink ref="F53" r:id="rId134" xr:uid="{00000000-0004-0000-0500-000085000000}"/>
    <hyperlink ref="G54" r:id="rId135" xr:uid="{00000000-0004-0000-0500-000086000000}"/>
    <hyperlink ref="G53" r:id="rId136" xr:uid="{00000000-0004-0000-0500-000087000000}"/>
    <hyperlink ref="E54" r:id="rId137" xr:uid="{00000000-0004-0000-0500-000088000000}"/>
    <hyperlink ref="H54" r:id="rId138" xr:uid="{00000000-0004-0000-0500-000089000000}"/>
    <hyperlink ref="H55" r:id="rId139" xr:uid="{00000000-0004-0000-0500-00008A000000}"/>
    <hyperlink ref="E55" r:id="rId140" xr:uid="{00000000-0004-0000-0500-00008B000000}"/>
    <hyperlink ref="F55" r:id="rId141" xr:uid="{00000000-0004-0000-0500-00008C000000}"/>
    <hyperlink ref="G55" r:id="rId142" xr:uid="{00000000-0004-0000-0500-00008D000000}"/>
    <hyperlink ref="E56" r:id="rId143" xr:uid="{00000000-0004-0000-0500-00008E000000}"/>
    <hyperlink ref="F56" r:id="rId144" xr:uid="{00000000-0004-0000-0500-00008F000000}"/>
    <hyperlink ref="G56" r:id="rId145" xr:uid="{00000000-0004-0000-0500-000090000000}"/>
    <hyperlink ref="H56" r:id="rId146" xr:uid="{00000000-0004-0000-0500-000091000000}"/>
  </hyperlinks>
  <pageMargins left="0.7" right="0.7" top="0.75" bottom="0.75" header="0.3" footer="0.3"/>
  <pageSetup paperSize="9" orientation="portrait" r:id="rId147"/>
  <drawing r:id="rId14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7"/>
  <sheetViews>
    <sheetView workbookViewId="0">
      <pane ySplit="1" topLeftCell="A2" activePane="bottomLeft" state="frozen"/>
      <selection pane="bottomLeft" activeCell="D20" sqref="D20"/>
    </sheetView>
  </sheetViews>
  <sheetFormatPr baseColWidth="10" defaultColWidth="8.83203125" defaultRowHeight="15" x14ac:dyDescent="0.2"/>
  <cols>
    <col min="1" max="1" width="4" bestFit="1" customWidth="1"/>
    <col min="2" max="2" width="9.5" bestFit="1" customWidth="1"/>
    <col min="5" max="8" width="27.6640625" customWidth="1"/>
    <col min="9" max="9" width="17" bestFit="1" customWidth="1"/>
    <col min="10" max="10" width="27.83203125" customWidth="1"/>
  </cols>
  <sheetData>
    <row r="1" spans="1:9" x14ac:dyDescent="0.2">
      <c r="B1" s="1" t="s">
        <v>86</v>
      </c>
      <c r="C1" s="5">
        <f>SUM(C2,C9)</f>
        <v>4</v>
      </c>
      <c r="D1" s="1" t="s">
        <v>12</v>
      </c>
      <c r="E1" s="16" t="s">
        <v>139</v>
      </c>
      <c r="F1" s="15" t="s">
        <v>140</v>
      </c>
    </row>
    <row r="2" spans="1:9" x14ac:dyDescent="0.2">
      <c r="B2" s="13" t="s">
        <v>46</v>
      </c>
      <c r="C2" s="12">
        <f>COUNTA(C5:C7)</f>
        <v>3</v>
      </c>
      <c r="D2" s="11" t="s">
        <v>12</v>
      </c>
    </row>
    <row r="3" spans="1:9" x14ac:dyDescent="0.2">
      <c r="A3" s="130" t="s">
        <v>94</v>
      </c>
      <c r="B3" s="129" t="s">
        <v>95</v>
      </c>
      <c r="C3" s="129" t="s">
        <v>96</v>
      </c>
      <c r="D3" s="129" t="s">
        <v>97</v>
      </c>
      <c r="E3" s="127" t="s">
        <v>98</v>
      </c>
      <c r="F3" s="127"/>
      <c r="G3" s="127"/>
      <c r="H3" s="127"/>
      <c r="I3" s="129" t="s">
        <v>102</v>
      </c>
    </row>
    <row r="4" spans="1:9" ht="16" x14ac:dyDescent="0.2">
      <c r="A4" s="130"/>
      <c r="B4" s="129"/>
      <c r="C4" s="129"/>
      <c r="D4" s="129"/>
      <c r="E4" s="17" t="s">
        <v>99</v>
      </c>
      <c r="F4" s="10" t="s">
        <v>100</v>
      </c>
      <c r="G4" s="10" t="s">
        <v>101</v>
      </c>
      <c r="H4" s="10" t="s">
        <v>102</v>
      </c>
      <c r="I4" s="129"/>
    </row>
    <row r="5" spans="1:9" ht="32" x14ac:dyDescent="0.2">
      <c r="A5" s="18">
        <v>1</v>
      </c>
      <c r="B5" s="19" t="s">
        <v>46</v>
      </c>
      <c r="C5" s="18" t="s">
        <v>89</v>
      </c>
      <c r="D5" s="18">
        <v>6.01</v>
      </c>
      <c r="E5" s="20" t="s">
        <v>127</v>
      </c>
      <c r="F5" s="18"/>
      <c r="G5" s="20" t="s">
        <v>134</v>
      </c>
      <c r="H5" s="18"/>
      <c r="I5" s="18" t="s">
        <v>91</v>
      </c>
    </row>
    <row r="6" spans="1:9" ht="32" x14ac:dyDescent="0.2">
      <c r="A6" s="18">
        <v>2</v>
      </c>
      <c r="B6" s="19" t="s">
        <v>46</v>
      </c>
      <c r="C6" s="18" t="s">
        <v>87</v>
      </c>
      <c r="D6" s="18">
        <v>2.79</v>
      </c>
      <c r="E6" s="20" t="s">
        <v>129</v>
      </c>
      <c r="F6" s="18"/>
      <c r="G6" s="20" t="s">
        <v>135</v>
      </c>
      <c r="H6" s="18"/>
      <c r="I6" s="18" t="s">
        <v>128</v>
      </c>
    </row>
    <row r="7" spans="1:9" ht="32" x14ac:dyDescent="0.2">
      <c r="A7" s="18">
        <v>3</v>
      </c>
      <c r="B7" s="19" t="s">
        <v>46</v>
      </c>
      <c r="C7" s="18" t="s">
        <v>88</v>
      </c>
      <c r="D7" s="18">
        <v>2.73</v>
      </c>
      <c r="E7" s="20" t="s">
        <v>132</v>
      </c>
      <c r="F7" s="18"/>
      <c r="G7" s="20" t="s">
        <v>133</v>
      </c>
      <c r="H7" s="18"/>
      <c r="I7" s="18" t="s">
        <v>92</v>
      </c>
    </row>
    <row r="8" spans="1:9" x14ac:dyDescent="0.2">
      <c r="A8" s="18"/>
      <c r="B8" s="19"/>
      <c r="C8" s="18"/>
      <c r="D8" s="18"/>
      <c r="E8" s="18"/>
      <c r="F8" s="18"/>
      <c r="G8" s="18"/>
      <c r="H8" s="18"/>
      <c r="I8" s="18"/>
    </row>
    <row r="9" spans="1:9" ht="16" x14ac:dyDescent="0.2">
      <c r="A9" s="18"/>
      <c r="B9" s="21" t="s">
        <v>39</v>
      </c>
      <c r="C9" s="22">
        <f>COUNTA(C12:C13)</f>
        <v>1</v>
      </c>
      <c r="D9" s="23" t="s">
        <v>12</v>
      </c>
      <c r="E9" s="18"/>
      <c r="F9" s="18"/>
      <c r="G9" s="18"/>
      <c r="H9" s="18"/>
      <c r="I9" s="18"/>
    </row>
    <row r="10" spans="1:9" x14ac:dyDescent="0.2">
      <c r="A10" s="131" t="s">
        <v>94</v>
      </c>
      <c r="B10" s="131" t="s">
        <v>95</v>
      </c>
      <c r="C10" s="131" t="s">
        <v>96</v>
      </c>
      <c r="D10" s="131" t="s">
        <v>97</v>
      </c>
      <c r="E10" s="131" t="s">
        <v>98</v>
      </c>
      <c r="F10" s="131"/>
      <c r="G10" s="131"/>
      <c r="H10" s="131"/>
      <c r="I10" s="131" t="s">
        <v>102</v>
      </c>
    </row>
    <row r="11" spans="1:9" ht="16" x14ac:dyDescent="0.2">
      <c r="A11" s="131"/>
      <c r="B11" s="131"/>
      <c r="C11" s="131"/>
      <c r="D11" s="131"/>
      <c r="E11" s="24" t="s">
        <v>99</v>
      </c>
      <c r="F11" s="24" t="s">
        <v>100</v>
      </c>
      <c r="G11" s="24" t="s">
        <v>101</v>
      </c>
      <c r="H11" s="24" t="s">
        <v>102</v>
      </c>
      <c r="I11" s="131"/>
    </row>
    <row r="12" spans="1:9" ht="32" x14ac:dyDescent="0.2">
      <c r="A12" s="18">
        <v>1</v>
      </c>
      <c r="B12" s="19" t="s">
        <v>39</v>
      </c>
      <c r="C12" s="18" t="s">
        <v>90</v>
      </c>
      <c r="D12" s="18">
        <v>58.24</v>
      </c>
      <c r="E12" s="20" t="s">
        <v>136</v>
      </c>
      <c r="F12" s="20" t="s">
        <v>137</v>
      </c>
      <c r="G12" s="20" t="s">
        <v>138</v>
      </c>
      <c r="H12" s="18"/>
      <c r="I12" s="18" t="s">
        <v>93</v>
      </c>
    </row>
    <row r="14" spans="1:9" ht="16" x14ac:dyDescent="0.2">
      <c r="B14" s="21" t="s">
        <v>50</v>
      </c>
      <c r="C14" s="22">
        <f>COUNTA(C17:C18)</f>
        <v>1</v>
      </c>
      <c r="D14" s="23" t="s">
        <v>12</v>
      </c>
    </row>
    <row r="15" spans="1:9" x14ac:dyDescent="0.2">
      <c r="A15" s="131" t="s">
        <v>94</v>
      </c>
      <c r="B15" s="131" t="s">
        <v>95</v>
      </c>
      <c r="C15" s="131" t="s">
        <v>96</v>
      </c>
      <c r="D15" s="131" t="s">
        <v>97</v>
      </c>
      <c r="E15" s="131" t="s">
        <v>98</v>
      </c>
      <c r="F15" s="131"/>
      <c r="G15" s="131"/>
      <c r="H15" s="131"/>
      <c r="I15" s="131" t="s">
        <v>102</v>
      </c>
    </row>
    <row r="16" spans="1:9" ht="16" x14ac:dyDescent="0.2">
      <c r="A16" s="131"/>
      <c r="B16" s="131"/>
      <c r="C16" s="131"/>
      <c r="D16" s="131"/>
      <c r="E16" s="24" t="s">
        <v>99</v>
      </c>
      <c r="F16" s="24" t="s">
        <v>100</v>
      </c>
      <c r="G16" s="24" t="s">
        <v>101</v>
      </c>
      <c r="H16" s="24" t="s">
        <v>102</v>
      </c>
      <c r="I16" s="131"/>
    </row>
    <row r="17" spans="1:10" ht="48" x14ac:dyDescent="0.2">
      <c r="A17" s="18">
        <v>1</v>
      </c>
      <c r="B17" s="19" t="s">
        <v>50</v>
      </c>
      <c r="C17" s="18" t="s">
        <v>504</v>
      </c>
      <c r="D17" s="18">
        <v>7.33</v>
      </c>
      <c r="E17" s="20" t="s">
        <v>505</v>
      </c>
      <c r="F17" s="20" t="s">
        <v>506</v>
      </c>
      <c r="G17" s="20" t="s">
        <v>507</v>
      </c>
      <c r="H17" s="18"/>
      <c r="I17" s="18" t="s">
        <v>509</v>
      </c>
      <c r="J17" s="27" t="s">
        <v>508</v>
      </c>
    </row>
  </sheetData>
  <mergeCells count="18">
    <mergeCell ref="I10:I11"/>
    <mergeCell ref="A3:A4"/>
    <mergeCell ref="B3:B4"/>
    <mergeCell ref="C3:C4"/>
    <mergeCell ref="D3:D4"/>
    <mergeCell ref="E3:H3"/>
    <mergeCell ref="I3:I4"/>
    <mergeCell ref="A10:A11"/>
    <mergeCell ref="B10:B11"/>
    <mergeCell ref="C10:C11"/>
    <mergeCell ref="D10:D11"/>
    <mergeCell ref="E10:H10"/>
    <mergeCell ref="I15:I16"/>
    <mergeCell ref="A15:A16"/>
    <mergeCell ref="B15:B16"/>
    <mergeCell ref="C15:C16"/>
    <mergeCell ref="D15:D16"/>
    <mergeCell ref="E15:H15"/>
  </mergeCells>
  <hyperlinks>
    <hyperlink ref="E5" r:id="rId1" xr:uid="{00000000-0004-0000-0600-000000000000}"/>
    <hyperlink ref="E6" r:id="rId2" xr:uid="{00000000-0004-0000-0600-000001000000}"/>
    <hyperlink ref="E7" r:id="rId3" xr:uid="{00000000-0004-0000-0600-000002000000}"/>
    <hyperlink ref="G7" r:id="rId4" xr:uid="{00000000-0004-0000-0600-000003000000}"/>
    <hyperlink ref="G5" r:id="rId5" xr:uid="{00000000-0004-0000-0600-000004000000}"/>
    <hyperlink ref="G6" r:id="rId6" xr:uid="{00000000-0004-0000-0600-000005000000}"/>
    <hyperlink ref="E12" r:id="rId7" xr:uid="{00000000-0004-0000-0600-000006000000}"/>
    <hyperlink ref="F12" r:id="rId8" xr:uid="{00000000-0004-0000-0600-000007000000}"/>
    <hyperlink ref="G12" r:id="rId9" xr:uid="{00000000-0004-0000-0600-000008000000}"/>
    <hyperlink ref="F1" r:id="rId10" xr:uid="{00000000-0004-0000-0600-000009000000}"/>
    <hyperlink ref="E17" r:id="rId11" xr:uid="{00000000-0004-0000-0600-00000A000000}"/>
    <hyperlink ref="F17" r:id="rId12" xr:uid="{00000000-0004-0000-0600-00000B000000}"/>
    <hyperlink ref="G17" r:id="rId13" xr:uid="{00000000-0004-0000-0600-00000C000000}"/>
    <hyperlink ref="J17" r:id="rId14" xr:uid="{00000000-0004-0000-0600-00000D000000}"/>
  </hyperlinks>
  <pageMargins left="0.7" right="0.7" top="0.75" bottom="0.75" header="0.3" footer="0.3"/>
  <pageSetup paperSize="9" orientation="portrait" r:id="rId1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S86"/>
  <sheetViews>
    <sheetView topLeftCell="A71" workbookViewId="0">
      <selection activeCell="G110" sqref="G110"/>
    </sheetView>
  </sheetViews>
  <sheetFormatPr baseColWidth="10" defaultColWidth="8.83203125" defaultRowHeight="15" x14ac:dyDescent="0.2"/>
  <cols>
    <col min="1" max="1" width="1.6640625" customWidth="1"/>
    <col min="3" max="3" width="9.1640625" style="10"/>
    <col min="4" max="4" width="12" style="6" customWidth="1"/>
    <col min="5" max="5" width="12" customWidth="1"/>
    <col min="6" max="7" width="9.1640625" customWidth="1"/>
    <col min="10" max="13" width="8.5" customWidth="1"/>
  </cols>
  <sheetData>
    <row r="2" spans="2:13" ht="16" thickBot="1" x14ac:dyDescent="0.25">
      <c r="B2" s="138" t="s">
        <v>480</v>
      </c>
      <c r="C2" s="138"/>
      <c r="D2" s="138"/>
      <c r="E2" s="138"/>
      <c r="F2" s="138"/>
      <c r="G2" s="138"/>
      <c r="H2" s="116">
        <v>5.5555555555555558E-3</v>
      </c>
      <c r="I2" s="116">
        <v>5.5555555555555558E-3</v>
      </c>
    </row>
    <row r="3" spans="2:13" x14ac:dyDescent="0.2">
      <c r="B3" s="139" t="s">
        <v>489</v>
      </c>
      <c r="C3" s="147" t="s">
        <v>94</v>
      </c>
      <c r="D3" s="149" t="s">
        <v>95</v>
      </c>
      <c r="E3" s="143" t="s">
        <v>96</v>
      </c>
      <c r="F3" s="143" t="s">
        <v>481</v>
      </c>
      <c r="G3" s="145" t="s">
        <v>496</v>
      </c>
      <c r="H3" s="137" t="s">
        <v>503</v>
      </c>
      <c r="I3" s="135"/>
      <c r="J3" s="134">
        <v>44868</v>
      </c>
      <c r="K3" s="135"/>
      <c r="L3" s="134">
        <v>44898</v>
      </c>
      <c r="M3" s="135"/>
    </row>
    <row r="4" spans="2:13" ht="16" thickBot="1" x14ac:dyDescent="0.25">
      <c r="B4" s="142"/>
      <c r="C4" s="148"/>
      <c r="D4" s="150"/>
      <c r="E4" s="144"/>
      <c r="F4" s="144"/>
      <c r="G4" s="146"/>
      <c r="H4" s="114" t="s">
        <v>481</v>
      </c>
      <c r="I4" s="115" t="s">
        <v>496</v>
      </c>
      <c r="J4" s="114" t="s">
        <v>481</v>
      </c>
      <c r="K4" s="115" t="s">
        <v>496</v>
      </c>
      <c r="L4" s="114" t="s">
        <v>481</v>
      </c>
      <c r="M4" s="115" t="s">
        <v>496</v>
      </c>
    </row>
    <row r="5" spans="2:13" x14ac:dyDescent="0.2">
      <c r="B5" s="139" t="s">
        <v>485</v>
      </c>
      <c r="C5" s="94">
        <v>1</v>
      </c>
      <c r="D5" s="75" t="s">
        <v>39</v>
      </c>
      <c r="E5" s="75">
        <v>230</v>
      </c>
      <c r="F5" s="76" t="s">
        <v>483</v>
      </c>
      <c r="G5" s="77"/>
      <c r="I5" s="116"/>
      <c r="K5" s="6"/>
    </row>
    <row r="6" spans="2:13" x14ac:dyDescent="0.2">
      <c r="B6" s="140"/>
      <c r="C6" s="95">
        <v>2</v>
      </c>
      <c r="D6" s="69" t="s">
        <v>39</v>
      </c>
      <c r="E6" s="71" t="s">
        <v>121</v>
      </c>
      <c r="F6" s="70" t="s">
        <v>483</v>
      </c>
      <c r="G6" s="78" t="s">
        <v>483</v>
      </c>
      <c r="I6" s="116"/>
      <c r="K6" s="6"/>
    </row>
    <row r="7" spans="2:13" x14ac:dyDescent="0.2">
      <c r="B7" s="140"/>
      <c r="C7" s="95">
        <v>3</v>
      </c>
      <c r="D7" s="69" t="s">
        <v>39</v>
      </c>
      <c r="E7" s="71" t="s">
        <v>122</v>
      </c>
      <c r="F7" s="70" t="s">
        <v>483</v>
      </c>
      <c r="G7" s="79"/>
      <c r="I7" s="116"/>
      <c r="K7" s="6"/>
    </row>
    <row r="8" spans="2:13" x14ac:dyDescent="0.2">
      <c r="B8" s="140"/>
      <c r="C8" s="95">
        <v>4</v>
      </c>
      <c r="D8" s="69" t="s">
        <v>39</v>
      </c>
      <c r="E8" s="117">
        <v>468</v>
      </c>
      <c r="F8" s="70" t="s">
        <v>483</v>
      </c>
      <c r="G8" s="79"/>
      <c r="I8" s="116"/>
      <c r="K8" s="6"/>
    </row>
    <row r="9" spans="2:13" x14ac:dyDescent="0.2">
      <c r="B9" s="140"/>
      <c r="C9" s="95">
        <v>5</v>
      </c>
      <c r="D9" s="69" t="s">
        <v>46</v>
      </c>
      <c r="E9" s="69">
        <v>23</v>
      </c>
      <c r="F9" s="70" t="s">
        <v>483</v>
      </c>
      <c r="G9" s="79"/>
      <c r="I9" s="116"/>
      <c r="K9" s="6"/>
    </row>
    <row r="10" spans="2:13" x14ac:dyDescent="0.2">
      <c r="B10" s="140"/>
      <c r="C10" s="95">
        <v>6</v>
      </c>
      <c r="D10" s="69" t="s">
        <v>46</v>
      </c>
      <c r="E10" s="69">
        <v>68</v>
      </c>
      <c r="F10" s="70" t="s">
        <v>483</v>
      </c>
      <c r="G10" s="79"/>
      <c r="I10" s="116"/>
      <c r="K10" s="6"/>
    </row>
    <row r="11" spans="2:13" x14ac:dyDescent="0.2">
      <c r="B11" s="140"/>
      <c r="C11" s="95">
        <v>7</v>
      </c>
      <c r="D11" s="69" t="s">
        <v>46</v>
      </c>
      <c r="E11" s="69">
        <v>695</v>
      </c>
      <c r="F11" s="70" t="s">
        <v>483</v>
      </c>
      <c r="G11" s="78" t="s">
        <v>483</v>
      </c>
      <c r="I11" s="116"/>
      <c r="K11" s="6"/>
    </row>
    <row r="12" spans="2:13" x14ac:dyDescent="0.2">
      <c r="B12" s="141"/>
      <c r="C12" s="95">
        <v>8</v>
      </c>
      <c r="D12" s="69" t="s">
        <v>1</v>
      </c>
      <c r="E12" s="69" t="s">
        <v>120</v>
      </c>
      <c r="F12" s="70" t="s">
        <v>483</v>
      </c>
      <c r="G12" s="118"/>
      <c r="I12" s="116"/>
      <c r="K12" s="6"/>
    </row>
    <row r="13" spans="2:13" ht="16" thickBot="1" x14ac:dyDescent="0.25">
      <c r="B13" s="142"/>
      <c r="C13" s="96">
        <v>9</v>
      </c>
      <c r="D13" s="80" t="s">
        <v>515</v>
      </c>
      <c r="E13" s="81" t="s">
        <v>516</v>
      </c>
      <c r="F13" s="82" t="s">
        <v>483</v>
      </c>
      <c r="G13" s="83"/>
      <c r="I13" s="116"/>
    </row>
    <row r="14" spans="2:13" hidden="1" x14ac:dyDescent="0.2">
      <c r="B14" s="139" t="s">
        <v>484</v>
      </c>
      <c r="C14" s="94">
        <v>1</v>
      </c>
      <c r="D14" s="75" t="s">
        <v>46</v>
      </c>
      <c r="E14" s="75">
        <v>309</v>
      </c>
      <c r="F14" s="76" t="s">
        <v>483</v>
      </c>
      <c r="G14" s="84" t="s">
        <v>483</v>
      </c>
      <c r="I14" s="116">
        <f t="shared" ref="I14:I30" si="0">I15+$I$2</f>
        <v>9.4444444444444414E-2</v>
      </c>
    </row>
    <row r="15" spans="2:13" hidden="1" x14ac:dyDescent="0.2">
      <c r="B15" s="140"/>
      <c r="C15" s="95">
        <v>2</v>
      </c>
      <c r="D15" s="69" t="s">
        <v>46</v>
      </c>
      <c r="E15" s="69">
        <v>411</v>
      </c>
      <c r="F15" s="70" t="s">
        <v>483</v>
      </c>
      <c r="G15" s="78" t="s">
        <v>483</v>
      </c>
      <c r="I15" s="116">
        <f t="shared" si="0"/>
        <v>8.8888888888888865E-2</v>
      </c>
    </row>
    <row r="16" spans="2:13" hidden="1" x14ac:dyDescent="0.2">
      <c r="B16" s="140"/>
      <c r="C16" s="95">
        <v>3</v>
      </c>
      <c r="D16" s="69" t="s">
        <v>50</v>
      </c>
      <c r="E16" s="69" t="s">
        <v>110</v>
      </c>
      <c r="F16" s="70" t="s">
        <v>483</v>
      </c>
      <c r="G16" s="78" t="s">
        <v>483</v>
      </c>
      <c r="I16" s="116">
        <f t="shared" si="0"/>
        <v>8.3333333333333315E-2</v>
      </c>
    </row>
    <row r="17" spans="2:9" hidden="1" x14ac:dyDescent="0.2">
      <c r="B17" s="140"/>
      <c r="C17" s="95">
        <v>4</v>
      </c>
      <c r="D17" s="69" t="s">
        <v>50</v>
      </c>
      <c r="E17" s="69">
        <v>617</v>
      </c>
      <c r="F17" s="70" t="s">
        <v>483</v>
      </c>
      <c r="G17" s="78" t="s">
        <v>483</v>
      </c>
      <c r="I17" s="116">
        <f t="shared" si="0"/>
        <v>7.7777777777777765E-2</v>
      </c>
    </row>
    <row r="18" spans="2:9" hidden="1" x14ac:dyDescent="0.2">
      <c r="B18" s="140"/>
      <c r="C18" s="95">
        <v>5</v>
      </c>
      <c r="D18" s="69" t="s">
        <v>50</v>
      </c>
      <c r="E18" s="69">
        <v>628</v>
      </c>
      <c r="F18" s="70" t="s">
        <v>483</v>
      </c>
      <c r="G18" s="78" t="s">
        <v>483</v>
      </c>
      <c r="I18" s="116">
        <f t="shared" si="0"/>
        <v>7.2222222222222215E-2</v>
      </c>
    </row>
    <row r="19" spans="2:9" hidden="1" x14ac:dyDescent="0.2">
      <c r="B19" s="140"/>
      <c r="C19" s="95">
        <v>6</v>
      </c>
      <c r="D19" s="69" t="s">
        <v>50</v>
      </c>
      <c r="E19" s="69" t="s">
        <v>112</v>
      </c>
      <c r="F19" s="70" t="s">
        <v>483</v>
      </c>
      <c r="G19" s="78" t="s">
        <v>483</v>
      </c>
      <c r="I19" s="116">
        <f t="shared" si="0"/>
        <v>6.6666666666666666E-2</v>
      </c>
    </row>
    <row r="20" spans="2:9" hidden="1" x14ac:dyDescent="0.2">
      <c r="B20" s="140"/>
      <c r="C20" s="95">
        <v>7</v>
      </c>
      <c r="D20" s="69" t="s">
        <v>1</v>
      </c>
      <c r="E20" s="69" t="s">
        <v>111</v>
      </c>
      <c r="F20" s="70" t="s">
        <v>483</v>
      </c>
      <c r="G20" s="78" t="s">
        <v>483</v>
      </c>
      <c r="I20" s="116">
        <f t="shared" si="0"/>
        <v>6.1111111111111116E-2</v>
      </c>
    </row>
    <row r="21" spans="2:9" hidden="1" x14ac:dyDescent="0.2">
      <c r="B21" s="140"/>
      <c r="C21" s="95">
        <v>8</v>
      </c>
      <c r="D21" s="69" t="s">
        <v>1</v>
      </c>
      <c r="E21" s="69">
        <v>512</v>
      </c>
      <c r="F21" s="70" t="s">
        <v>483</v>
      </c>
      <c r="G21" s="78" t="s">
        <v>483</v>
      </c>
      <c r="I21" s="116">
        <f t="shared" si="0"/>
        <v>5.5555555555555559E-2</v>
      </c>
    </row>
    <row r="22" spans="2:9" hidden="1" x14ac:dyDescent="0.2">
      <c r="B22" s="140"/>
      <c r="C22" s="95">
        <v>9</v>
      </c>
      <c r="D22" s="69" t="s">
        <v>1</v>
      </c>
      <c r="E22" s="69">
        <v>515</v>
      </c>
      <c r="F22" s="70" t="s">
        <v>483</v>
      </c>
      <c r="G22" s="78" t="s">
        <v>483</v>
      </c>
      <c r="I22" s="116">
        <f t="shared" si="0"/>
        <v>0.05</v>
      </c>
    </row>
    <row r="23" spans="2:9" hidden="1" x14ac:dyDescent="0.2">
      <c r="B23" s="140"/>
      <c r="C23" s="95">
        <v>10</v>
      </c>
      <c r="D23" s="69" t="s">
        <v>1</v>
      </c>
      <c r="E23" s="69">
        <v>607</v>
      </c>
      <c r="F23" s="70" t="s">
        <v>483</v>
      </c>
      <c r="G23" s="78" t="s">
        <v>483</v>
      </c>
      <c r="I23" s="116">
        <f t="shared" si="0"/>
        <v>4.4444444444444446E-2</v>
      </c>
    </row>
    <row r="24" spans="2:9" hidden="1" x14ac:dyDescent="0.2">
      <c r="B24" s="140"/>
      <c r="C24" s="95">
        <v>11</v>
      </c>
      <c r="D24" s="69" t="s">
        <v>39</v>
      </c>
      <c r="E24" s="69">
        <v>310</v>
      </c>
      <c r="F24" s="70" t="s">
        <v>483</v>
      </c>
      <c r="G24" s="78" t="s">
        <v>483</v>
      </c>
      <c r="I24" s="116">
        <f t="shared" si="0"/>
        <v>3.888888888888889E-2</v>
      </c>
    </row>
    <row r="25" spans="2:9" hidden="1" x14ac:dyDescent="0.2">
      <c r="B25" s="140"/>
      <c r="C25" s="95">
        <v>12</v>
      </c>
      <c r="D25" s="69" t="s">
        <v>39</v>
      </c>
      <c r="E25" s="69">
        <v>326</v>
      </c>
      <c r="F25" s="70" t="s">
        <v>483</v>
      </c>
      <c r="G25" s="78" t="s">
        <v>483</v>
      </c>
      <c r="I25" s="116">
        <f t="shared" si="0"/>
        <v>3.3333333333333333E-2</v>
      </c>
    </row>
    <row r="26" spans="2:9" hidden="1" x14ac:dyDescent="0.2">
      <c r="B26" s="140"/>
      <c r="C26" s="95">
        <v>13</v>
      </c>
      <c r="D26" s="69" t="s">
        <v>70</v>
      </c>
      <c r="E26" s="71" t="s">
        <v>113</v>
      </c>
      <c r="F26" s="70" t="s">
        <v>483</v>
      </c>
      <c r="G26" s="78" t="s">
        <v>483</v>
      </c>
      <c r="I26" s="116">
        <f t="shared" si="0"/>
        <v>2.777777777777778E-2</v>
      </c>
    </row>
    <row r="27" spans="2:9" hidden="1" x14ac:dyDescent="0.2">
      <c r="B27" s="140"/>
      <c r="C27" s="95">
        <v>14</v>
      </c>
      <c r="D27" s="69" t="s">
        <v>70</v>
      </c>
      <c r="E27" s="71" t="s">
        <v>114</v>
      </c>
      <c r="F27" s="70" t="s">
        <v>483</v>
      </c>
      <c r="G27" s="78" t="s">
        <v>483</v>
      </c>
      <c r="I27" s="116">
        <f t="shared" si="0"/>
        <v>2.2222222222222223E-2</v>
      </c>
    </row>
    <row r="28" spans="2:9" hidden="1" x14ac:dyDescent="0.2">
      <c r="B28" s="140"/>
      <c r="C28" s="95">
        <v>15</v>
      </c>
      <c r="D28" s="69" t="s">
        <v>70</v>
      </c>
      <c r="E28" s="71" t="s">
        <v>115</v>
      </c>
      <c r="F28" s="70" t="s">
        <v>483</v>
      </c>
      <c r="G28" s="78" t="s">
        <v>483</v>
      </c>
      <c r="I28" s="116">
        <f t="shared" si="0"/>
        <v>1.6666666666666666E-2</v>
      </c>
    </row>
    <row r="29" spans="2:9" hidden="1" x14ac:dyDescent="0.2">
      <c r="B29" s="140"/>
      <c r="C29" s="95">
        <v>16</v>
      </c>
      <c r="D29" s="69" t="s">
        <v>70</v>
      </c>
      <c r="E29" s="71" t="s">
        <v>116</v>
      </c>
      <c r="F29" s="70" t="s">
        <v>483</v>
      </c>
      <c r="G29" s="78" t="s">
        <v>483</v>
      </c>
      <c r="I29" s="116">
        <f t="shared" si="0"/>
        <v>1.1111111111111112E-2</v>
      </c>
    </row>
    <row r="30" spans="2:9" ht="16" hidden="1" thickBot="1" x14ac:dyDescent="0.25">
      <c r="B30" s="142"/>
      <c r="C30" s="96">
        <v>17</v>
      </c>
      <c r="D30" s="80" t="s">
        <v>70</v>
      </c>
      <c r="E30" s="81" t="s">
        <v>117</v>
      </c>
      <c r="F30" s="82" t="s">
        <v>483</v>
      </c>
      <c r="G30" s="85" t="s">
        <v>483</v>
      </c>
      <c r="I30" s="116">
        <f t="shared" si="0"/>
        <v>5.5555555555555558E-3</v>
      </c>
    </row>
    <row r="31" spans="2:9" ht="16" x14ac:dyDescent="0.2">
      <c r="B31" s="139" t="s">
        <v>486</v>
      </c>
      <c r="C31" s="94">
        <v>1</v>
      </c>
      <c r="D31" s="75" t="s">
        <v>1</v>
      </c>
      <c r="E31" s="86" t="s">
        <v>103</v>
      </c>
      <c r="F31" s="76" t="s">
        <v>483</v>
      </c>
      <c r="G31" s="88"/>
      <c r="H31" s="116"/>
      <c r="I31" s="116"/>
    </row>
    <row r="32" spans="2:9" ht="16" x14ac:dyDescent="0.2">
      <c r="B32" s="140"/>
      <c r="C32" s="95">
        <v>2</v>
      </c>
      <c r="D32" s="69" t="s">
        <v>1</v>
      </c>
      <c r="E32" s="72" t="s">
        <v>104</v>
      </c>
      <c r="F32" s="70" t="s">
        <v>483</v>
      </c>
      <c r="G32" s="89"/>
      <c r="H32" s="116"/>
      <c r="I32" s="116"/>
    </row>
    <row r="33" spans="2:9" ht="16" x14ac:dyDescent="0.2">
      <c r="B33" s="140"/>
      <c r="C33" s="95">
        <v>3</v>
      </c>
      <c r="D33" s="69" t="s">
        <v>1</v>
      </c>
      <c r="E33" s="72" t="s">
        <v>105</v>
      </c>
      <c r="F33" s="70" t="s">
        <v>483</v>
      </c>
      <c r="G33" s="89"/>
      <c r="H33" s="116"/>
      <c r="I33" s="116"/>
    </row>
    <row r="34" spans="2:9" ht="16" x14ac:dyDescent="0.2">
      <c r="B34" s="140"/>
      <c r="C34" s="95">
        <v>4</v>
      </c>
      <c r="D34" s="69" t="s">
        <v>1</v>
      </c>
      <c r="E34" s="72" t="s">
        <v>106</v>
      </c>
      <c r="F34" s="70" t="s">
        <v>483</v>
      </c>
      <c r="G34" s="89"/>
      <c r="H34" s="116"/>
      <c r="I34" s="116"/>
    </row>
    <row r="35" spans="2:9" ht="16" x14ac:dyDescent="0.2">
      <c r="B35" s="140"/>
      <c r="C35" s="95">
        <v>5</v>
      </c>
      <c r="D35" s="69" t="s">
        <v>1</v>
      </c>
      <c r="E35" s="72" t="s">
        <v>107</v>
      </c>
      <c r="F35" s="70" t="s">
        <v>483</v>
      </c>
      <c r="G35" s="89"/>
      <c r="H35" s="116"/>
      <c r="I35" s="116"/>
    </row>
    <row r="36" spans="2:9" ht="17" thickBot="1" x14ac:dyDescent="0.25">
      <c r="B36" s="142"/>
      <c r="C36" s="96">
        <v>6</v>
      </c>
      <c r="D36" s="80" t="s">
        <v>1</v>
      </c>
      <c r="E36" s="90" t="s">
        <v>108</v>
      </c>
      <c r="F36" s="82" t="s">
        <v>483</v>
      </c>
      <c r="G36" s="92"/>
      <c r="H36" s="116"/>
      <c r="I36" s="116"/>
    </row>
    <row r="37" spans="2:9" ht="16" x14ac:dyDescent="0.2">
      <c r="B37" s="136" t="s">
        <v>487</v>
      </c>
      <c r="C37" s="94">
        <v>1</v>
      </c>
      <c r="D37" s="75" t="s">
        <v>46</v>
      </c>
      <c r="E37" s="86" t="s">
        <v>49</v>
      </c>
      <c r="F37" s="76" t="s">
        <v>483</v>
      </c>
      <c r="G37" s="88"/>
      <c r="H37" s="116"/>
      <c r="I37" s="116"/>
    </row>
    <row r="38" spans="2:9" ht="16" x14ac:dyDescent="0.2">
      <c r="B38" s="132"/>
      <c r="C38" s="95">
        <v>2</v>
      </c>
      <c r="D38" s="69" t="s">
        <v>46</v>
      </c>
      <c r="E38" s="72" t="s">
        <v>48</v>
      </c>
      <c r="F38" s="70" t="s">
        <v>483</v>
      </c>
      <c r="G38" s="89"/>
      <c r="H38" s="116"/>
      <c r="I38" s="116"/>
    </row>
    <row r="39" spans="2:9" ht="16" x14ac:dyDescent="0.2">
      <c r="B39" s="132"/>
      <c r="C39" s="95">
        <v>3</v>
      </c>
      <c r="D39" s="69" t="s">
        <v>46</v>
      </c>
      <c r="E39" s="72" t="s">
        <v>490</v>
      </c>
      <c r="F39" s="70" t="s">
        <v>483</v>
      </c>
      <c r="G39" s="89"/>
      <c r="H39" s="116"/>
      <c r="I39" s="116"/>
    </row>
    <row r="40" spans="2:9" ht="16" x14ac:dyDescent="0.2">
      <c r="B40" s="132"/>
      <c r="C40" s="95">
        <v>4</v>
      </c>
      <c r="D40" s="69" t="s">
        <v>46</v>
      </c>
      <c r="E40" s="72" t="s">
        <v>491</v>
      </c>
      <c r="F40" s="70" t="s">
        <v>483</v>
      </c>
      <c r="G40" s="89"/>
      <c r="H40" s="116"/>
      <c r="I40" s="116"/>
    </row>
    <row r="41" spans="2:9" ht="16" x14ac:dyDescent="0.2">
      <c r="B41" s="132"/>
      <c r="C41" s="95">
        <v>5</v>
      </c>
      <c r="D41" s="69" t="s">
        <v>46</v>
      </c>
      <c r="E41" s="72" t="s">
        <v>492</v>
      </c>
      <c r="F41" s="70" t="s">
        <v>483</v>
      </c>
      <c r="G41" s="89"/>
      <c r="H41" s="116"/>
      <c r="I41" s="116"/>
    </row>
    <row r="42" spans="2:9" ht="16" x14ac:dyDescent="0.2">
      <c r="B42" s="132"/>
      <c r="C42" s="95">
        <v>6</v>
      </c>
      <c r="D42" s="69" t="s">
        <v>46</v>
      </c>
      <c r="E42" s="72" t="s">
        <v>493</v>
      </c>
      <c r="F42" s="70" t="s">
        <v>483</v>
      </c>
      <c r="G42" s="89"/>
      <c r="H42" s="116"/>
      <c r="I42" s="116"/>
    </row>
    <row r="43" spans="2:9" ht="16" x14ac:dyDescent="0.2">
      <c r="B43" s="132"/>
      <c r="C43" s="95">
        <v>7</v>
      </c>
      <c r="D43" s="69" t="s">
        <v>1</v>
      </c>
      <c r="E43" s="72" t="s">
        <v>4</v>
      </c>
      <c r="F43" s="70" t="s">
        <v>483</v>
      </c>
      <c r="G43" s="89"/>
      <c r="H43" s="116"/>
      <c r="I43" s="116"/>
    </row>
    <row r="44" spans="2:9" ht="16" x14ac:dyDescent="0.2">
      <c r="B44" s="132"/>
      <c r="C44" s="95">
        <v>8</v>
      </c>
      <c r="D44" s="101" t="s">
        <v>1</v>
      </c>
      <c r="E44" s="102" t="s">
        <v>2</v>
      </c>
      <c r="F44" s="70" t="s">
        <v>483</v>
      </c>
      <c r="G44" s="89"/>
      <c r="H44" s="116"/>
      <c r="I44" s="116"/>
    </row>
    <row r="45" spans="2:9" ht="16" x14ac:dyDescent="0.2">
      <c r="B45" s="132"/>
      <c r="C45" s="95">
        <v>9</v>
      </c>
      <c r="D45" s="101" t="s">
        <v>1</v>
      </c>
      <c r="E45" s="102" t="s">
        <v>9</v>
      </c>
      <c r="F45" s="70" t="s">
        <v>483</v>
      </c>
      <c r="G45" s="89"/>
      <c r="H45" s="116"/>
      <c r="I45" s="116"/>
    </row>
    <row r="46" spans="2:9" ht="16" x14ac:dyDescent="0.2">
      <c r="B46" s="132"/>
      <c r="C46" s="95">
        <v>10</v>
      </c>
      <c r="D46" s="101" t="s">
        <v>1</v>
      </c>
      <c r="E46" s="102" t="s">
        <v>32</v>
      </c>
      <c r="F46" s="70" t="s">
        <v>483</v>
      </c>
      <c r="G46" s="89"/>
      <c r="H46" s="116"/>
      <c r="I46" s="116"/>
    </row>
    <row r="47" spans="2:9" ht="16" x14ac:dyDescent="0.2">
      <c r="B47" s="132"/>
      <c r="C47" s="95">
        <v>11</v>
      </c>
      <c r="D47" s="101" t="s">
        <v>1</v>
      </c>
      <c r="E47" s="102" t="s">
        <v>34</v>
      </c>
      <c r="F47" s="70" t="s">
        <v>483</v>
      </c>
      <c r="G47" s="89"/>
      <c r="H47" s="116"/>
      <c r="I47" s="116"/>
    </row>
    <row r="48" spans="2:9" s="100" customFormat="1" ht="16" x14ac:dyDescent="0.2">
      <c r="B48" s="132"/>
      <c r="C48" s="95">
        <v>12</v>
      </c>
      <c r="D48" s="101" t="s">
        <v>1</v>
      </c>
      <c r="E48" s="102" t="s">
        <v>35</v>
      </c>
      <c r="F48" s="70" t="s">
        <v>483</v>
      </c>
      <c r="G48" s="99"/>
      <c r="H48" s="116"/>
      <c r="I48" s="116"/>
    </row>
    <row r="49" spans="2:19" ht="16" x14ac:dyDescent="0.2">
      <c r="B49" s="132"/>
      <c r="C49" s="95">
        <v>13</v>
      </c>
      <c r="D49" s="101" t="s">
        <v>1</v>
      </c>
      <c r="E49" s="102" t="s">
        <v>36</v>
      </c>
      <c r="F49" s="70" t="s">
        <v>483</v>
      </c>
      <c r="G49" s="89"/>
      <c r="H49" s="116"/>
      <c r="I49" s="116"/>
    </row>
    <row r="50" spans="2:19" ht="16" x14ac:dyDescent="0.2">
      <c r="B50" s="132"/>
      <c r="C50" s="95">
        <v>14</v>
      </c>
      <c r="D50" s="101" t="s">
        <v>1</v>
      </c>
      <c r="E50" s="102" t="s">
        <v>38</v>
      </c>
      <c r="F50" s="70" t="s">
        <v>483</v>
      </c>
      <c r="G50" s="89"/>
      <c r="H50" s="116"/>
      <c r="I50" s="116"/>
    </row>
    <row r="51" spans="2:19" ht="16" x14ac:dyDescent="0.2">
      <c r="B51" s="132"/>
      <c r="C51" s="95">
        <v>15</v>
      </c>
      <c r="D51" s="101" t="s">
        <v>1</v>
      </c>
      <c r="E51" s="102" t="s">
        <v>3</v>
      </c>
      <c r="F51" s="70" t="s">
        <v>483</v>
      </c>
      <c r="G51" s="89"/>
      <c r="H51" s="116"/>
      <c r="I51" s="116"/>
    </row>
    <row r="52" spans="2:19" ht="16" x14ac:dyDescent="0.2">
      <c r="B52" s="132"/>
      <c r="C52" s="95">
        <v>16</v>
      </c>
      <c r="D52" s="101" t="s">
        <v>1</v>
      </c>
      <c r="E52" s="102" t="s">
        <v>8</v>
      </c>
      <c r="F52" s="70" t="s">
        <v>483</v>
      </c>
      <c r="G52" s="89"/>
      <c r="H52" s="116"/>
      <c r="I52" s="116"/>
    </row>
    <row r="53" spans="2:19" ht="16" x14ac:dyDescent="0.2">
      <c r="B53" s="132"/>
      <c r="C53" s="95">
        <v>17</v>
      </c>
      <c r="D53" s="101" t="s">
        <v>1</v>
      </c>
      <c r="E53" s="102" t="s">
        <v>7</v>
      </c>
      <c r="F53" s="70" t="s">
        <v>483</v>
      </c>
      <c r="G53" s="89"/>
      <c r="H53" s="116"/>
      <c r="I53" s="116"/>
    </row>
    <row r="54" spans="2:19" ht="16" x14ac:dyDescent="0.2">
      <c r="B54" s="132"/>
      <c r="C54" s="95">
        <v>18</v>
      </c>
      <c r="D54" s="101" t="s">
        <v>1</v>
      </c>
      <c r="E54" s="102" t="s">
        <v>5</v>
      </c>
      <c r="F54" s="70" t="s">
        <v>483</v>
      </c>
      <c r="G54" s="89"/>
      <c r="H54" s="116"/>
      <c r="I54" s="116"/>
    </row>
    <row r="55" spans="2:19" x14ac:dyDescent="0.2">
      <c r="B55" s="132"/>
      <c r="C55" s="95">
        <v>19</v>
      </c>
      <c r="D55" s="101" t="s">
        <v>1</v>
      </c>
      <c r="E55" s="103">
        <v>279</v>
      </c>
      <c r="F55" s="70" t="s">
        <v>483</v>
      </c>
      <c r="G55" s="89"/>
      <c r="H55" s="116"/>
      <c r="I55" s="116"/>
    </row>
    <row r="56" spans="2:19" ht="16" x14ac:dyDescent="0.2">
      <c r="B56" s="132"/>
      <c r="C56" s="95">
        <v>20</v>
      </c>
      <c r="D56" s="69" t="s">
        <v>1</v>
      </c>
      <c r="E56" s="72" t="s">
        <v>513</v>
      </c>
      <c r="F56" s="70" t="s">
        <v>483</v>
      </c>
      <c r="G56" s="89"/>
      <c r="H56" s="116"/>
      <c r="I56" s="116"/>
    </row>
    <row r="57" spans="2:19" ht="16" x14ac:dyDescent="0.2">
      <c r="B57" s="132"/>
      <c r="C57" s="95">
        <v>21</v>
      </c>
      <c r="D57" s="69" t="s">
        <v>1</v>
      </c>
      <c r="E57" s="72" t="s">
        <v>514</v>
      </c>
      <c r="F57" s="70" t="s">
        <v>483</v>
      </c>
      <c r="G57" s="89"/>
      <c r="H57" s="116"/>
      <c r="I57" s="116"/>
    </row>
    <row r="58" spans="2:19" ht="16" x14ac:dyDescent="0.2">
      <c r="B58" s="132"/>
      <c r="C58" s="95">
        <v>22</v>
      </c>
      <c r="D58" s="69" t="s">
        <v>1</v>
      </c>
      <c r="E58" s="72" t="s">
        <v>27</v>
      </c>
      <c r="F58" s="70" t="s">
        <v>483</v>
      </c>
      <c r="G58" s="89"/>
      <c r="H58" s="116"/>
      <c r="I58" s="116"/>
    </row>
    <row r="59" spans="2:19" ht="16" x14ac:dyDescent="0.2">
      <c r="B59" s="132"/>
      <c r="C59" s="95">
        <v>23</v>
      </c>
      <c r="D59" s="69" t="s">
        <v>1</v>
      </c>
      <c r="E59" s="72" t="s">
        <v>494</v>
      </c>
      <c r="F59" s="70" t="s">
        <v>483</v>
      </c>
      <c r="G59" s="89"/>
      <c r="H59" s="116"/>
      <c r="I59" s="116"/>
    </row>
    <row r="60" spans="2:19" ht="16" x14ac:dyDescent="0.2">
      <c r="B60" s="132"/>
      <c r="C60" s="95">
        <v>24</v>
      </c>
      <c r="D60" s="69" t="s">
        <v>1</v>
      </c>
      <c r="E60" s="72" t="s">
        <v>464</v>
      </c>
      <c r="F60" s="70" t="s">
        <v>483</v>
      </c>
      <c r="G60" s="89"/>
      <c r="H60" s="116"/>
      <c r="I60" s="116"/>
    </row>
    <row r="61" spans="2:19" ht="16" x14ac:dyDescent="0.2">
      <c r="B61" s="132"/>
      <c r="C61" s="95">
        <v>25</v>
      </c>
      <c r="D61" s="69" t="s">
        <v>1</v>
      </c>
      <c r="E61" s="72" t="s">
        <v>465</v>
      </c>
      <c r="F61" s="70" t="s">
        <v>483</v>
      </c>
      <c r="G61" s="89"/>
      <c r="H61" s="116"/>
      <c r="I61" s="116"/>
    </row>
    <row r="62" spans="2:19" ht="16" x14ac:dyDescent="0.2">
      <c r="B62" s="132"/>
      <c r="C62" s="95">
        <v>26</v>
      </c>
      <c r="D62" s="69" t="s">
        <v>1</v>
      </c>
      <c r="E62" s="72" t="s">
        <v>466</v>
      </c>
      <c r="F62" s="70" t="s">
        <v>483</v>
      </c>
      <c r="G62" s="89"/>
      <c r="H62" s="116"/>
      <c r="I62" s="116"/>
      <c r="S62" t="s">
        <v>512</v>
      </c>
    </row>
    <row r="63" spans="2:19" ht="16" x14ac:dyDescent="0.2">
      <c r="B63" s="132"/>
      <c r="C63" s="95">
        <v>27</v>
      </c>
      <c r="D63" s="69" t="s">
        <v>1</v>
      </c>
      <c r="E63" s="72" t="s">
        <v>467</v>
      </c>
      <c r="F63" s="70" t="s">
        <v>483</v>
      </c>
      <c r="G63" s="89"/>
      <c r="H63" s="116"/>
      <c r="I63" s="116"/>
    </row>
    <row r="64" spans="2:19" ht="16" x14ac:dyDescent="0.2">
      <c r="B64" s="132"/>
      <c r="C64" s="95">
        <v>28</v>
      </c>
      <c r="D64" s="69" t="s">
        <v>1</v>
      </c>
      <c r="E64" s="74" t="s">
        <v>495</v>
      </c>
      <c r="F64" s="70" t="s">
        <v>483</v>
      </c>
      <c r="G64" s="89"/>
      <c r="H64" s="116"/>
      <c r="I64" s="116"/>
    </row>
    <row r="65" spans="2:9" ht="17" thickBot="1" x14ac:dyDescent="0.25">
      <c r="B65" s="133"/>
      <c r="C65" s="96">
        <v>29</v>
      </c>
      <c r="D65" s="80" t="s">
        <v>1</v>
      </c>
      <c r="E65" s="90" t="s">
        <v>6</v>
      </c>
      <c r="F65" s="82" t="s">
        <v>483</v>
      </c>
      <c r="G65" s="92"/>
      <c r="H65" s="116"/>
      <c r="I65" s="116"/>
    </row>
    <row r="66" spans="2:9" ht="16" x14ac:dyDescent="0.2">
      <c r="B66" s="132" t="s">
        <v>488</v>
      </c>
      <c r="C66" s="110">
        <v>1</v>
      </c>
      <c r="D66" s="120" t="s">
        <v>39</v>
      </c>
      <c r="E66" s="122" t="s">
        <v>456</v>
      </c>
      <c r="F66" s="121" t="s">
        <v>483</v>
      </c>
      <c r="G66" s="113"/>
      <c r="H66" s="116"/>
      <c r="I66" s="116"/>
    </row>
    <row r="67" spans="2:9" x14ac:dyDescent="0.2">
      <c r="B67" s="132"/>
      <c r="C67" s="95">
        <v>2</v>
      </c>
      <c r="D67" s="69" t="s">
        <v>39</v>
      </c>
      <c r="E67" s="103">
        <v>831</v>
      </c>
      <c r="F67" s="70" t="s">
        <v>483</v>
      </c>
      <c r="G67" s="89"/>
      <c r="H67" s="116"/>
      <c r="I67" s="116"/>
    </row>
    <row r="68" spans="2:9" ht="16" x14ac:dyDescent="0.2">
      <c r="B68" s="132"/>
      <c r="C68" s="95">
        <v>3</v>
      </c>
      <c r="D68" s="69" t="s">
        <v>50</v>
      </c>
      <c r="E68" s="102" t="s">
        <v>52</v>
      </c>
      <c r="F68" s="70" t="s">
        <v>483</v>
      </c>
      <c r="G68" s="89"/>
      <c r="H68" s="116"/>
      <c r="I68" s="116"/>
    </row>
    <row r="69" spans="2:9" ht="16" x14ac:dyDescent="0.2">
      <c r="B69" s="132"/>
      <c r="C69" s="95">
        <v>4</v>
      </c>
      <c r="D69" s="69" t="s">
        <v>50</v>
      </c>
      <c r="E69" s="102" t="s">
        <v>55</v>
      </c>
      <c r="F69" s="70" t="s">
        <v>483</v>
      </c>
      <c r="G69" s="89"/>
      <c r="H69" s="116"/>
      <c r="I69" s="116"/>
    </row>
    <row r="70" spans="2:9" ht="16" x14ac:dyDescent="0.2">
      <c r="B70" s="132"/>
      <c r="C70" s="95">
        <v>5</v>
      </c>
      <c r="D70" s="69" t="s">
        <v>50</v>
      </c>
      <c r="E70" s="102" t="s">
        <v>56</v>
      </c>
      <c r="F70" s="70" t="s">
        <v>483</v>
      </c>
      <c r="G70" s="89"/>
      <c r="H70" s="116"/>
      <c r="I70" s="116"/>
    </row>
    <row r="71" spans="2:9" ht="16" x14ac:dyDescent="0.2">
      <c r="B71" s="132"/>
      <c r="C71" s="95">
        <v>6</v>
      </c>
      <c r="D71" s="69" t="s">
        <v>50</v>
      </c>
      <c r="E71" s="102" t="s">
        <v>69</v>
      </c>
      <c r="F71" s="70" t="s">
        <v>483</v>
      </c>
      <c r="G71" s="89"/>
      <c r="H71" s="116"/>
      <c r="I71" s="116"/>
    </row>
    <row r="72" spans="2:9" ht="16" x14ac:dyDescent="0.2">
      <c r="B72" s="132"/>
      <c r="C72" s="95">
        <v>7</v>
      </c>
      <c r="D72" s="69" t="s">
        <v>70</v>
      </c>
      <c r="E72" s="102" t="s">
        <v>76</v>
      </c>
      <c r="F72" s="70" t="s">
        <v>483</v>
      </c>
      <c r="G72" s="89"/>
      <c r="H72" s="116"/>
      <c r="I72" s="116"/>
    </row>
    <row r="73" spans="2:9" ht="16" x14ac:dyDescent="0.2">
      <c r="B73" s="132"/>
      <c r="C73" s="95">
        <v>8</v>
      </c>
      <c r="D73" s="69" t="s">
        <v>70</v>
      </c>
      <c r="E73" s="102" t="s">
        <v>79</v>
      </c>
      <c r="F73" s="70" t="s">
        <v>483</v>
      </c>
      <c r="G73" s="89"/>
      <c r="H73" s="116"/>
      <c r="I73" s="116"/>
    </row>
    <row r="74" spans="2:9" ht="16" x14ac:dyDescent="0.2">
      <c r="B74" s="132"/>
      <c r="C74" s="95">
        <v>9</v>
      </c>
      <c r="D74" s="69" t="s">
        <v>70</v>
      </c>
      <c r="E74" s="102" t="s">
        <v>517</v>
      </c>
      <c r="F74" s="70" t="s">
        <v>483</v>
      </c>
      <c r="G74" s="89"/>
      <c r="H74" s="116"/>
      <c r="I74" s="116"/>
    </row>
    <row r="75" spans="2:9" ht="16" x14ac:dyDescent="0.2">
      <c r="B75" s="132"/>
      <c r="C75" s="95">
        <v>10</v>
      </c>
      <c r="D75" s="69" t="s">
        <v>70</v>
      </c>
      <c r="E75" s="102" t="s">
        <v>518</v>
      </c>
      <c r="F75" s="70" t="s">
        <v>483</v>
      </c>
      <c r="G75" s="89"/>
      <c r="H75" s="116"/>
      <c r="I75" s="116"/>
    </row>
    <row r="76" spans="2:9" ht="16" x14ac:dyDescent="0.2">
      <c r="B76" s="132"/>
      <c r="C76" s="95">
        <v>11</v>
      </c>
      <c r="D76" s="69" t="s">
        <v>70</v>
      </c>
      <c r="E76" s="102" t="s">
        <v>83</v>
      </c>
      <c r="F76" s="70" t="s">
        <v>483</v>
      </c>
      <c r="G76" s="89"/>
      <c r="H76" s="116"/>
      <c r="I76" s="116"/>
    </row>
    <row r="77" spans="2:9" ht="17" thickBot="1" x14ac:dyDescent="0.25">
      <c r="B77" s="133"/>
      <c r="C77" s="95">
        <v>12</v>
      </c>
      <c r="D77" s="69" t="s">
        <v>70</v>
      </c>
      <c r="E77" s="102" t="s">
        <v>75</v>
      </c>
      <c r="F77" s="70" t="s">
        <v>483</v>
      </c>
      <c r="G77" s="89"/>
      <c r="H77" s="116"/>
      <c r="I77" s="116"/>
    </row>
    <row r="78" spans="2:9" ht="16" hidden="1" x14ac:dyDescent="0.2">
      <c r="B78" s="139" t="s">
        <v>482</v>
      </c>
      <c r="C78" s="97">
        <v>1</v>
      </c>
      <c r="D78" s="93" t="s">
        <v>46</v>
      </c>
      <c r="E78" s="86" t="s">
        <v>89</v>
      </c>
      <c r="F78" s="76" t="s">
        <v>483</v>
      </c>
      <c r="G78" s="84" t="s">
        <v>483</v>
      </c>
      <c r="H78" s="116"/>
      <c r="I78" s="116"/>
    </row>
    <row r="79" spans="2:9" ht="16" hidden="1" x14ac:dyDescent="0.2">
      <c r="B79" s="140"/>
      <c r="C79" s="98">
        <v>2</v>
      </c>
      <c r="D79" s="74" t="s">
        <v>46</v>
      </c>
      <c r="E79" s="72" t="s">
        <v>87</v>
      </c>
      <c r="F79" s="70" t="s">
        <v>483</v>
      </c>
      <c r="G79" s="78" t="s">
        <v>483</v>
      </c>
      <c r="H79" s="116"/>
      <c r="I79" s="116"/>
    </row>
    <row r="80" spans="2:9" ht="16" hidden="1" x14ac:dyDescent="0.2">
      <c r="B80" s="140"/>
      <c r="C80" s="98">
        <v>3</v>
      </c>
      <c r="D80" s="74" t="s">
        <v>46</v>
      </c>
      <c r="E80" s="72" t="s">
        <v>88</v>
      </c>
      <c r="F80" s="70" t="s">
        <v>483</v>
      </c>
      <c r="G80" s="78" t="s">
        <v>483</v>
      </c>
      <c r="H80" s="116"/>
      <c r="I80" s="116"/>
    </row>
    <row r="81" spans="2:13" ht="17" hidden="1" thickBot="1" x14ac:dyDescent="0.25">
      <c r="B81" s="141"/>
      <c r="C81" s="104">
        <v>4</v>
      </c>
      <c r="D81" s="105" t="s">
        <v>39</v>
      </c>
      <c r="E81" s="106" t="s">
        <v>90</v>
      </c>
      <c r="F81" s="107" t="s">
        <v>483</v>
      </c>
      <c r="G81" s="108" t="s">
        <v>483</v>
      </c>
      <c r="H81" s="116"/>
      <c r="I81" s="116"/>
    </row>
    <row r="82" spans="2:13" x14ac:dyDescent="0.2">
      <c r="B82" s="136" t="s">
        <v>497</v>
      </c>
      <c r="C82" s="94">
        <v>1</v>
      </c>
      <c r="D82" s="109" t="s">
        <v>498</v>
      </c>
      <c r="E82" s="109" t="s">
        <v>498</v>
      </c>
      <c r="F82" s="87"/>
      <c r="G82" s="88"/>
      <c r="H82" s="116"/>
      <c r="I82" s="116"/>
      <c r="J82" s="119"/>
      <c r="K82" s="119"/>
      <c r="L82" s="119"/>
      <c r="M82" s="119"/>
    </row>
    <row r="83" spans="2:13" x14ac:dyDescent="0.2">
      <c r="B83" s="132"/>
      <c r="C83" s="110">
        <v>2</v>
      </c>
      <c r="D83" s="111" t="s">
        <v>499</v>
      </c>
      <c r="E83" s="111" t="s">
        <v>499</v>
      </c>
      <c r="F83" s="112"/>
      <c r="G83" s="113"/>
      <c r="H83" s="116"/>
      <c r="I83" s="116"/>
      <c r="J83" s="119"/>
      <c r="K83" s="119"/>
      <c r="L83" s="119"/>
      <c r="M83" s="119"/>
    </row>
    <row r="84" spans="2:13" x14ac:dyDescent="0.2">
      <c r="B84" s="132"/>
      <c r="C84" s="110">
        <v>3</v>
      </c>
      <c r="D84" s="111" t="s">
        <v>500</v>
      </c>
      <c r="E84" s="111" t="s">
        <v>500</v>
      </c>
      <c r="F84" s="112"/>
      <c r="G84" s="113"/>
      <c r="H84" s="116"/>
      <c r="I84" s="116"/>
      <c r="J84" s="119"/>
      <c r="K84" s="119"/>
      <c r="L84" s="119"/>
      <c r="M84" s="119"/>
    </row>
    <row r="85" spans="2:13" x14ac:dyDescent="0.2">
      <c r="B85" s="132"/>
      <c r="C85" s="95">
        <v>4</v>
      </c>
      <c r="D85" s="71" t="s">
        <v>501</v>
      </c>
      <c r="E85" s="71" t="s">
        <v>501</v>
      </c>
      <c r="F85" s="73"/>
      <c r="G85" s="89"/>
      <c r="H85" s="116"/>
      <c r="I85" s="116"/>
      <c r="J85" s="119"/>
      <c r="K85" s="119"/>
      <c r="L85" s="119"/>
      <c r="M85" s="119"/>
    </row>
    <row r="86" spans="2:13" ht="16" thickBot="1" x14ac:dyDescent="0.25">
      <c r="B86" s="133"/>
      <c r="C86" s="96">
        <v>5</v>
      </c>
      <c r="D86" s="81" t="s">
        <v>502</v>
      </c>
      <c r="E86" s="81" t="s">
        <v>502</v>
      </c>
      <c r="F86" s="91"/>
      <c r="G86" s="92"/>
      <c r="H86" s="116"/>
      <c r="I86" s="116"/>
      <c r="J86" s="119"/>
      <c r="K86" s="119"/>
      <c r="L86" s="119"/>
      <c r="M86" s="119"/>
    </row>
  </sheetData>
  <mergeCells count="17">
    <mergeCell ref="B2:G2"/>
    <mergeCell ref="B78:B81"/>
    <mergeCell ref="B14:B30"/>
    <mergeCell ref="B5:B13"/>
    <mergeCell ref="F3:F4"/>
    <mergeCell ref="G3:G4"/>
    <mergeCell ref="B31:B36"/>
    <mergeCell ref="B3:B4"/>
    <mergeCell ref="C3:C4"/>
    <mergeCell ref="D3:D4"/>
    <mergeCell ref="E3:E4"/>
    <mergeCell ref="B37:B65"/>
    <mergeCell ref="B66:B77"/>
    <mergeCell ref="L3:M3"/>
    <mergeCell ref="B82:B86"/>
    <mergeCell ref="H3:I3"/>
    <mergeCell ref="J3:K3"/>
  </mergeCells>
  <pageMargins left="0.31496062992125984" right="0.11811023622047245" top="0.74803149606299213" bottom="0.15748031496062992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158"/>
  <sheetViews>
    <sheetView tabSelected="1" workbookViewId="0">
      <pane ySplit="2" topLeftCell="A13" activePane="bottomLeft" state="frozen"/>
      <selection pane="bottomLeft" activeCell="D31" sqref="D31"/>
    </sheetView>
  </sheetViews>
  <sheetFormatPr baseColWidth="10" defaultColWidth="8.83203125" defaultRowHeight="15" x14ac:dyDescent="0.2"/>
  <cols>
    <col min="4" max="4" width="11.1640625" customWidth="1"/>
    <col min="5" max="5" width="13.5" bestFit="1" customWidth="1"/>
    <col min="6" max="6" width="10.33203125" bestFit="1" customWidth="1"/>
    <col min="17" max="17" width="15.6640625" bestFit="1" customWidth="1"/>
    <col min="18" max="18" width="12.5" bestFit="1" customWidth="1"/>
    <col min="19" max="19" width="12.5" customWidth="1"/>
    <col min="26" max="26" width="14.5" bestFit="1" customWidth="1"/>
    <col min="30" max="30" width="12.5" bestFit="1" customWidth="1"/>
    <col min="33" max="33" width="11.6640625" bestFit="1" customWidth="1"/>
  </cols>
  <sheetData>
    <row r="1" spans="1:37" x14ac:dyDescent="0.2">
      <c r="B1" s="129" t="s">
        <v>476</v>
      </c>
      <c r="C1" s="129" t="s">
        <v>427</v>
      </c>
      <c r="D1" s="129" t="s">
        <v>125</v>
      </c>
      <c r="E1" s="125"/>
      <c r="F1" s="129" t="s">
        <v>519</v>
      </c>
      <c r="G1" s="127" t="s">
        <v>461</v>
      </c>
      <c r="H1" s="127"/>
      <c r="I1" s="127"/>
      <c r="J1" s="127"/>
      <c r="K1" s="127"/>
      <c r="L1" s="127"/>
      <c r="M1" s="127"/>
      <c r="N1" s="127"/>
      <c r="O1" s="127"/>
      <c r="P1" s="127"/>
      <c r="Q1" t="s">
        <v>471</v>
      </c>
      <c r="R1" s="10" t="s">
        <v>523</v>
      </c>
      <c r="S1" s="127" t="s">
        <v>431</v>
      </c>
      <c r="T1" s="127"/>
      <c r="U1" s="127" t="s">
        <v>432</v>
      </c>
      <c r="V1" s="127"/>
      <c r="W1" t="s">
        <v>528</v>
      </c>
    </row>
    <row r="2" spans="1:37" x14ac:dyDescent="0.2">
      <c r="B2" s="129"/>
      <c r="C2" s="129"/>
      <c r="D2" s="129"/>
      <c r="E2" s="125"/>
      <c r="F2" s="129"/>
      <c r="G2" s="30" t="s">
        <v>431</v>
      </c>
      <c r="H2" s="30" t="s">
        <v>432</v>
      </c>
      <c r="I2" s="30" t="s">
        <v>433</v>
      </c>
      <c r="J2" s="30" t="s">
        <v>452</v>
      </c>
      <c r="K2" s="30" t="s">
        <v>434</v>
      </c>
      <c r="L2" s="30" t="s">
        <v>435</v>
      </c>
      <c r="M2" s="30" t="s">
        <v>444</v>
      </c>
      <c r="N2" s="30" t="s">
        <v>445</v>
      </c>
      <c r="O2" s="30" t="s">
        <v>453</v>
      </c>
      <c r="P2" s="30" t="s">
        <v>436</v>
      </c>
      <c r="Q2" s="30" t="s">
        <v>472</v>
      </c>
      <c r="R2" s="30" t="s">
        <v>520</v>
      </c>
      <c r="S2" s="30" t="s">
        <v>525</v>
      </c>
      <c r="T2" s="30" t="s">
        <v>524</v>
      </c>
      <c r="U2" s="30" t="s">
        <v>525</v>
      </c>
      <c r="V2" s="30" t="s">
        <v>524</v>
      </c>
      <c r="W2" s="30" t="s">
        <v>525</v>
      </c>
      <c r="X2" s="30" t="s">
        <v>524</v>
      </c>
      <c r="Z2" s="30" t="s">
        <v>125</v>
      </c>
      <c r="AA2" s="30" t="s">
        <v>489</v>
      </c>
      <c r="AB2" t="s">
        <v>431</v>
      </c>
      <c r="AC2" t="s">
        <v>432</v>
      </c>
      <c r="AD2" t="s">
        <v>529</v>
      </c>
    </row>
    <row r="3" spans="1:37" x14ac:dyDescent="0.2">
      <c r="A3" s="12" t="s">
        <v>39</v>
      </c>
      <c r="B3" s="10">
        <v>1</v>
      </c>
      <c r="C3" s="3" t="s">
        <v>39</v>
      </c>
      <c r="D3" s="6">
        <v>230</v>
      </c>
      <c r="E3" s="6" t="str">
        <f>C3&amp;" "&amp;D3</f>
        <v>MYM 230</v>
      </c>
      <c r="F3" s="14">
        <v>1.1299999999999999</v>
      </c>
      <c r="G3" s="31">
        <v>78.040000000000006</v>
      </c>
      <c r="H3" s="31">
        <v>17.73</v>
      </c>
      <c r="I3" s="31">
        <v>0.21299999999999999</v>
      </c>
      <c r="J3" s="31"/>
      <c r="K3" s="31">
        <v>1.45</v>
      </c>
      <c r="L3" s="31">
        <v>1.97</v>
      </c>
      <c r="M3" s="31"/>
      <c r="N3" s="31"/>
      <c r="O3" s="31"/>
      <c r="P3" s="32">
        <f>SUM(G3:O3)</f>
        <v>99.403000000000006</v>
      </c>
      <c r="Q3" s="36">
        <f>P3-G3-H3-L3</f>
        <v>1.6629999999999991</v>
      </c>
      <c r="R3" s="36">
        <f>P3-G3-H3</f>
        <v>3.6329999999999991</v>
      </c>
      <c r="S3" s="14">
        <f>(G3/P3)*100</f>
        <v>78.508696920616089</v>
      </c>
      <c r="T3" s="14">
        <f>F3*S3</f>
        <v>88.714827520296168</v>
      </c>
      <c r="U3" s="14">
        <f>(H3/P3)*100</f>
        <v>17.836483808335764</v>
      </c>
      <c r="V3" s="14">
        <f>F3*U3</f>
        <v>20.155226703419412</v>
      </c>
      <c r="W3" s="14">
        <f>(R3/P3)*100</f>
        <v>3.6548192710481562</v>
      </c>
      <c r="X3" s="14">
        <f>F3*W3</f>
        <v>4.1299457762844165</v>
      </c>
      <c r="Z3" t="s">
        <v>553</v>
      </c>
      <c r="AA3" s="10">
        <v>5</v>
      </c>
      <c r="AB3" s="14">
        <v>94.05</v>
      </c>
      <c r="AC3" s="14">
        <v>3.52</v>
      </c>
      <c r="AD3" s="14">
        <v>2.4300000000000028</v>
      </c>
      <c r="AG3" t="s">
        <v>553</v>
      </c>
      <c r="AH3">
        <v>0.36</v>
      </c>
      <c r="AI3" s="36">
        <v>94.05</v>
      </c>
      <c r="AJ3" s="36">
        <v>3.52</v>
      </c>
      <c r="AK3" s="36">
        <v>2.4300000000000028</v>
      </c>
    </row>
    <row r="4" spans="1:37" x14ac:dyDescent="0.2">
      <c r="B4" s="10">
        <v>1</v>
      </c>
      <c r="C4" s="3" t="s">
        <v>39</v>
      </c>
      <c r="D4" t="s">
        <v>121</v>
      </c>
      <c r="E4" s="6" t="str">
        <f t="shared" ref="E4:E27" si="0">C4&amp;" "&amp;D4</f>
        <v>MYM 447-01</v>
      </c>
      <c r="F4" s="14">
        <v>0.18</v>
      </c>
      <c r="G4" s="31">
        <v>62.98</v>
      </c>
      <c r="H4" s="31">
        <v>13.68</v>
      </c>
      <c r="I4" s="31"/>
      <c r="J4" s="31"/>
      <c r="K4" s="31">
        <v>0.28100000000000003</v>
      </c>
      <c r="L4" s="31">
        <v>23.06</v>
      </c>
      <c r="M4" s="31"/>
      <c r="N4" s="31"/>
      <c r="O4" s="31"/>
      <c r="P4" s="32">
        <f t="shared" ref="P4:P24" si="1">SUM(G4:O4)</f>
        <v>100.001</v>
      </c>
      <c r="Q4" s="36">
        <f t="shared" ref="Q4:Q24" si="2">P4-G4-H4-L4</f>
        <v>0.28100000000000946</v>
      </c>
      <c r="R4" s="36">
        <f t="shared" ref="R4:R24" si="3">P4-G4-H4</f>
        <v>23.341000000000008</v>
      </c>
      <c r="S4" s="14">
        <f t="shared" ref="S4:S24" si="4">(G4/P4)*100</f>
        <v>62.979370206297936</v>
      </c>
      <c r="T4" s="14">
        <f t="shared" ref="T4:T24" si="5">F4*S4</f>
        <v>11.336286637133629</v>
      </c>
      <c r="U4" s="14">
        <f t="shared" ref="U4:U24" si="6">(H4/P4)*100</f>
        <v>13.679863201367986</v>
      </c>
      <c r="V4" s="14">
        <f t="shared" ref="V4:V24" si="7">F4*U4</f>
        <v>2.4623753762462375</v>
      </c>
      <c r="W4" s="14">
        <f t="shared" ref="W4:W24" si="8">(R4/P4)*100</f>
        <v>23.340766592334084</v>
      </c>
      <c r="X4" s="14">
        <f t="shared" ref="X4:X24" si="9">F4*W4</f>
        <v>4.2013379866201355</v>
      </c>
      <c r="Z4" t="s">
        <v>540</v>
      </c>
      <c r="AA4" s="10">
        <v>1</v>
      </c>
      <c r="AB4" s="14">
        <v>78.508696920616089</v>
      </c>
      <c r="AC4" s="14">
        <v>17.836483808335764</v>
      </c>
      <c r="AD4" s="14">
        <v>3.6548192710481562</v>
      </c>
      <c r="AG4" t="s">
        <v>540</v>
      </c>
      <c r="AH4">
        <v>1.1299999999999999</v>
      </c>
      <c r="AI4" s="36">
        <v>78.040000000000006</v>
      </c>
      <c r="AJ4" s="36">
        <v>17.73</v>
      </c>
      <c r="AK4" s="36">
        <v>3.6329999999999991</v>
      </c>
    </row>
    <row r="5" spans="1:37" x14ac:dyDescent="0.2">
      <c r="B5" s="10">
        <v>1</v>
      </c>
      <c r="C5" s="3" t="s">
        <v>39</v>
      </c>
      <c r="D5" t="s">
        <v>122</v>
      </c>
      <c r="E5" s="6" t="str">
        <f t="shared" si="0"/>
        <v>MYM 447-04</v>
      </c>
      <c r="F5" s="14">
        <v>0.2</v>
      </c>
      <c r="G5" s="31">
        <v>64.819999999999993</v>
      </c>
      <c r="H5" s="31">
        <v>14.69</v>
      </c>
      <c r="I5" s="31"/>
      <c r="J5" s="31"/>
      <c r="K5" s="31"/>
      <c r="L5" s="31">
        <v>20.49</v>
      </c>
      <c r="M5" s="31"/>
      <c r="N5" s="31"/>
      <c r="O5" s="31"/>
      <c r="P5" s="32">
        <f t="shared" si="1"/>
        <v>99.999999999999986</v>
      </c>
      <c r="Q5" s="36">
        <f t="shared" si="2"/>
        <v>0</v>
      </c>
      <c r="R5" s="36">
        <f t="shared" si="3"/>
        <v>20.489999999999995</v>
      </c>
      <c r="S5" s="14">
        <f t="shared" si="4"/>
        <v>64.819999999999993</v>
      </c>
      <c r="T5" s="14">
        <f t="shared" si="5"/>
        <v>12.963999999999999</v>
      </c>
      <c r="U5" s="14">
        <f t="shared" si="6"/>
        <v>14.69</v>
      </c>
      <c r="V5" s="14">
        <f t="shared" si="7"/>
        <v>2.9380000000000002</v>
      </c>
      <c r="W5" s="14">
        <f t="shared" si="8"/>
        <v>20.49</v>
      </c>
      <c r="X5" s="14">
        <f t="shared" si="9"/>
        <v>4.0979999999999999</v>
      </c>
      <c r="Z5" t="s">
        <v>554</v>
      </c>
      <c r="AA5" s="10">
        <v>5</v>
      </c>
      <c r="AB5" s="14">
        <v>93.456261749530029</v>
      </c>
      <c r="AC5" s="14">
        <v>4.8898044078236866</v>
      </c>
      <c r="AD5" s="14">
        <v>1.6539338426462915</v>
      </c>
      <c r="AG5" t="s">
        <v>554</v>
      </c>
      <c r="AH5">
        <v>0.88</v>
      </c>
      <c r="AI5" s="36">
        <v>93.46</v>
      </c>
      <c r="AJ5" s="36">
        <v>4.8899999999999997</v>
      </c>
      <c r="AK5" s="36">
        <v>1.6539999999999973</v>
      </c>
    </row>
    <row r="6" spans="1:37" x14ac:dyDescent="0.2">
      <c r="B6" s="10">
        <v>1</v>
      </c>
      <c r="C6" s="3" t="s">
        <v>39</v>
      </c>
      <c r="D6" s="6" t="s">
        <v>420</v>
      </c>
      <c r="E6" s="6" t="str">
        <f t="shared" si="0"/>
        <v>MYM 468-P1</v>
      </c>
      <c r="F6" s="123">
        <v>30</v>
      </c>
      <c r="G6" s="31">
        <v>92.65</v>
      </c>
      <c r="H6" s="31">
        <v>7.35</v>
      </c>
      <c r="I6" s="31"/>
      <c r="J6" s="31"/>
      <c r="K6" s="31"/>
      <c r="L6" s="31"/>
      <c r="M6" s="31"/>
      <c r="N6" s="31"/>
      <c r="O6" s="31"/>
      <c r="P6" s="32">
        <f t="shared" si="1"/>
        <v>100</v>
      </c>
      <c r="Q6" s="36">
        <f t="shared" si="2"/>
        <v>-5.3290705182007514E-15</v>
      </c>
      <c r="R6" s="36">
        <f t="shared" si="3"/>
        <v>0</v>
      </c>
      <c r="S6" s="14">
        <f t="shared" si="4"/>
        <v>92.65</v>
      </c>
      <c r="T6" s="14">
        <f t="shared" si="5"/>
        <v>2779.5</v>
      </c>
      <c r="U6" s="14">
        <f t="shared" si="6"/>
        <v>7.35</v>
      </c>
      <c r="V6" s="14">
        <f t="shared" si="7"/>
        <v>220.5</v>
      </c>
      <c r="W6" s="14">
        <f t="shared" si="8"/>
        <v>0</v>
      </c>
      <c r="X6" s="14">
        <f t="shared" si="9"/>
        <v>0</v>
      </c>
      <c r="Z6" t="s">
        <v>555</v>
      </c>
      <c r="AA6" s="10">
        <v>5</v>
      </c>
      <c r="AB6" s="14">
        <v>78.911578231564633</v>
      </c>
      <c r="AC6" s="14">
        <v>19.850397007940163</v>
      </c>
      <c r="AD6" s="14">
        <v>1.2380247604952024</v>
      </c>
      <c r="AG6" t="s">
        <v>555</v>
      </c>
      <c r="AH6">
        <v>0.25</v>
      </c>
      <c r="AI6" s="36">
        <v>78.91</v>
      </c>
      <c r="AJ6" s="36">
        <v>19.850000000000001</v>
      </c>
      <c r="AK6" s="36">
        <v>1.2379999999999924</v>
      </c>
    </row>
    <row r="7" spans="1:37" x14ac:dyDescent="0.2">
      <c r="B7" s="10">
        <v>1</v>
      </c>
      <c r="C7" s="3" t="s">
        <v>39</v>
      </c>
      <c r="D7" s="6" t="s">
        <v>421</v>
      </c>
      <c r="E7" s="6" t="str">
        <f t="shared" si="0"/>
        <v>MYM 468-P2</v>
      </c>
      <c r="F7" s="123">
        <v>30</v>
      </c>
      <c r="G7" s="31">
        <v>93.14</v>
      </c>
      <c r="H7" s="31">
        <v>6.66</v>
      </c>
      <c r="I7" s="31"/>
      <c r="J7" s="31"/>
      <c r="K7" s="31">
        <v>0.2</v>
      </c>
      <c r="L7" s="31"/>
      <c r="M7" s="31"/>
      <c r="N7" s="31"/>
      <c r="O7" s="31"/>
      <c r="P7" s="32">
        <f t="shared" si="1"/>
        <v>100</v>
      </c>
      <c r="Q7" s="36">
        <f t="shared" si="2"/>
        <v>0.19999999999999929</v>
      </c>
      <c r="R7" s="36">
        <f t="shared" si="3"/>
        <v>0.19999999999999929</v>
      </c>
      <c r="S7" s="14">
        <f>(G7/P7)*100</f>
        <v>93.14</v>
      </c>
      <c r="T7" s="14">
        <f t="shared" si="5"/>
        <v>2794.2</v>
      </c>
      <c r="U7" s="14">
        <f t="shared" si="6"/>
        <v>6.660000000000001</v>
      </c>
      <c r="V7" s="14">
        <f t="shared" si="7"/>
        <v>199.80000000000004</v>
      </c>
      <c r="W7" s="14">
        <f t="shared" si="8"/>
        <v>0.19999999999999932</v>
      </c>
      <c r="X7" s="14">
        <f t="shared" si="9"/>
        <v>5.9999999999999796</v>
      </c>
      <c r="Z7" t="s">
        <v>556</v>
      </c>
      <c r="AA7" s="10">
        <v>5</v>
      </c>
      <c r="AB7" s="14">
        <v>92.530925309253092</v>
      </c>
      <c r="AC7" s="14">
        <v>5.4600546005460053</v>
      </c>
      <c r="AD7" s="14">
        <v>2.0090200902008961</v>
      </c>
      <c r="AG7" t="s">
        <v>556</v>
      </c>
      <c r="AH7">
        <v>0.28000000000000003</v>
      </c>
      <c r="AI7" s="36">
        <v>92.53</v>
      </c>
      <c r="AJ7" s="36">
        <v>5.46</v>
      </c>
      <c r="AK7" s="36">
        <v>2.0089999999999941</v>
      </c>
    </row>
    <row r="8" spans="1:37" x14ac:dyDescent="0.2">
      <c r="B8" s="10">
        <v>1</v>
      </c>
      <c r="C8" s="3" t="s">
        <v>39</v>
      </c>
      <c r="D8" s="6" t="s">
        <v>422</v>
      </c>
      <c r="E8" s="6" t="str">
        <f t="shared" si="0"/>
        <v>MYM 468-P3</v>
      </c>
      <c r="F8" s="123">
        <v>30</v>
      </c>
      <c r="G8" s="31">
        <v>93.01</v>
      </c>
      <c r="H8" s="31">
        <v>6.79</v>
      </c>
      <c r="I8" s="31"/>
      <c r="J8" s="31"/>
      <c r="K8" s="31">
        <v>0.2</v>
      </c>
      <c r="L8" s="31"/>
      <c r="M8" s="31"/>
      <c r="N8" s="31"/>
      <c r="O8" s="31"/>
      <c r="P8" s="32">
        <f t="shared" si="1"/>
        <v>100.00000000000001</v>
      </c>
      <c r="Q8" s="36">
        <f t="shared" si="2"/>
        <v>0.20000000000000906</v>
      </c>
      <c r="R8" s="36">
        <f t="shared" si="3"/>
        <v>0.20000000000000906</v>
      </c>
      <c r="S8" s="14">
        <f t="shared" si="4"/>
        <v>93.009999999999991</v>
      </c>
      <c r="T8" s="14">
        <f t="shared" si="5"/>
        <v>2790.2999999999997</v>
      </c>
      <c r="U8" s="14">
        <f t="shared" si="6"/>
        <v>6.7899999999999991</v>
      </c>
      <c r="V8" s="14">
        <f t="shared" si="7"/>
        <v>203.7</v>
      </c>
      <c r="W8" s="14">
        <f t="shared" si="8"/>
        <v>0.20000000000000903</v>
      </c>
      <c r="X8" s="14">
        <f t="shared" si="9"/>
        <v>6.0000000000002709</v>
      </c>
      <c r="Z8" t="s">
        <v>550</v>
      </c>
      <c r="AA8" s="10">
        <v>2</v>
      </c>
      <c r="AB8" s="14">
        <v>75.17</v>
      </c>
      <c r="AC8" s="14">
        <v>24.83</v>
      </c>
      <c r="AD8" s="14">
        <v>0</v>
      </c>
      <c r="AG8" t="s">
        <v>550</v>
      </c>
      <c r="AH8">
        <v>29.493200000000002</v>
      </c>
      <c r="AI8" s="36">
        <v>75.17</v>
      </c>
      <c r="AJ8" s="36">
        <v>24.83</v>
      </c>
      <c r="AK8" s="36">
        <v>0</v>
      </c>
    </row>
    <row r="9" spans="1:37" x14ac:dyDescent="0.2">
      <c r="B9" s="10">
        <v>1</v>
      </c>
      <c r="C9" s="3" t="s">
        <v>39</v>
      </c>
      <c r="D9" s="6" t="s">
        <v>423</v>
      </c>
      <c r="E9" s="6" t="str">
        <f t="shared" si="0"/>
        <v>MYM 468-P4</v>
      </c>
      <c r="F9" s="123">
        <v>30</v>
      </c>
      <c r="G9" s="31">
        <v>92.97</v>
      </c>
      <c r="H9" s="31">
        <v>6.76</v>
      </c>
      <c r="I9" s="31"/>
      <c r="J9" s="31"/>
      <c r="K9" s="31">
        <v>0.27</v>
      </c>
      <c r="L9" s="31"/>
      <c r="M9" s="31"/>
      <c r="N9" s="31"/>
      <c r="O9" s="31"/>
      <c r="P9" s="32">
        <f t="shared" si="1"/>
        <v>100</v>
      </c>
      <c r="Q9" s="36">
        <f t="shared" si="2"/>
        <v>0.27000000000000135</v>
      </c>
      <c r="R9" s="36">
        <f t="shared" si="3"/>
        <v>0.27000000000000135</v>
      </c>
      <c r="S9" s="14">
        <f t="shared" si="4"/>
        <v>92.97</v>
      </c>
      <c r="T9" s="14">
        <f t="shared" si="5"/>
        <v>2789.1</v>
      </c>
      <c r="U9" s="14">
        <f t="shared" si="6"/>
        <v>6.76</v>
      </c>
      <c r="V9" s="14">
        <f t="shared" si="7"/>
        <v>202.79999999999998</v>
      </c>
      <c r="W9" s="14">
        <f t="shared" si="8"/>
        <v>0.27000000000000135</v>
      </c>
      <c r="X9" s="14">
        <f t="shared" si="9"/>
        <v>8.1000000000000405</v>
      </c>
      <c r="Z9" t="s">
        <v>551</v>
      </c>
      <c r="AA9" s="10">
        <v>2</v>
      </c>
      <c r="AB9" s="14">
        <v>82.279177208227907</v>
      </c>
      <c r="AC9" s="14">
        <v>16.44983550164498</v>
      </c>
      <c r="AD9" s="14">
        <v>1.2709872901271171</v>
      </c>
      <c r="AG9" t="s">
        <v>551</v>
      </c>
      <c r="AH9">
        <v>0.79949999999999999</v>
      </c>
      <c r="AI9" s="36">
        <v>82.28</v>
      </c>
      <c r="AJ9" s="36">
        <v>16.45</v>
      </c>
      <c r="AK9" s="36">
        <v>1.2710000000000186</v>
      </c>
    </row>
    <row r="10" spans="1:37" x14ac:dyDescent="0.2">
      <c r="B10" s="10">
        <v>1</v>
      </c>
      <c r="C10" s="3" t="s">
        <v>39</v>
      </c>
      <c r="D10" s="6" t="s">
        <v>424</v>
      </c>
      <c r="E10" s="6" t="str">
        <f t="shared" si="0"/>
        <v>MYM 468-P5</v>
      </c>
      <c r="F10" s="123">
        <v>30</v>
      </c>
      <c r="G10" s="31">
        <v>94.18</v>
      </c>
      <c r="H10" s="31">
        <v>5.82</v>
      </c>
      <c r="I10" s="31"/>
      <c r="J10" s="31"/>
      <c r="K10" s="31"/>
      <c r="L10" s="31"/>
      <c r="M10" s="31"/>
      <c r="N10" s="31"/>
      <c r="O10" s="31"/>
      <c r="P10" s="32">
        <f t="shared" si="1"/>
        <v>100</v>
      </c>
      <c r="Q10" s="36">
        <f t="shared" si="2"/>
        <v>-7.1054273576010019E-15</v>
      </c>
      <c r="R10" s="36">
        <f t="shared" si="3"/>
        <v>-7.1054273576010019E-15</v>
      </c>
      <c r="S10" s="14">
        <f t="shared" si="4"/>
        <v>94.18</v>
      </c>
      <c r="T10" s="14">
        <f t="shared" si="5"/>
        <v>2825.4</v>
      </c>
      <c r="U10" s="14">
        <f t="shared" si="6"/>
        <v>5.82</v>
      </c>
      <c r="V10" s="14">
        <f t="shared" si="7"/>
        <v>174.60000000000002</v>
      </c>
      <c r="W10" s="14">
        <f t="shared" si="8"/>
        <v>-7.1054273576010019E-15</v>
      </c>
      <c r="X10" s="14">
        <f t="shared" si="9"/>
        <v>-2.1316282072803006E-13</v>
      </c>
      <c r="Z10" t="s">
        <v>552</v>
      </c>
      <c r="AA10" s="10">
        <v>2</v>
      </c>
      <c r="AB10" s="14">
        <v>88.003839731218818</v>
      </c>
      <c r="AC10" s="14">
        <v>7.7194596378253513</v>
      </c>
      <c r="AD10" s="14">
        <v>4.2767006309558324</v>
      </c>
      <c r="AG10" t="s">
        <v>552</v>
      </c>
      <c r="AH10">
        <v>2.3694000000000002</v>
      </c>
      <c r="AI10" s="36">
        <v>88.01</v>
      </c>
      <c r="AJ10" s="36">
        <v>7.72</v>
      </c>
      <c r="AK10" s="36">
        <v>4.2770000000000001</v>
      </c>
    </row>
    <row r="11" spans="1:37" x14ac:dyDescent="0.2">
      <c r="B11" s="10">
        <v>1</v>
      </c>
      <c r="C11" s="3" t="s">
        <v>39</v>
      </c>
      <c r="D11" s="6" t="s">
        <v>425</v>
      </c>
      <c r="E11" s="6" t="str">
        <f t="shared" si="0"/>
        <v>MYM 468-P6</v>
      </c>
      <c r="F11" s="123">
        <v>30</v>
      </c>
      <c r="G11" s="31">
        <v>93.06</v>
      </c>
      <c r="H11" s="31">
        <v>6.54</v>
      </c>
      <c r="I11" s="31"/>
      <c r="J11" s="31"/>
      <c r="K11" s="31">
        <v>0.4</v>
      </c>
      <c r="L11" s="31"/>
      <c r="M11" s="31"/>
      <c r="N11" s="31"/>
      <c r="O11" s="31"/>
      <c r="P11" s="32">
        <f t="shared" si="1"/>
        <v>100.00000000000001</v>
      </c>
      <c r="Q11" s="36">
        <f t="shared" si="2"/>
        <v>0.4000000000000119</v>
      </c>
      <c r="R11" s="36">
        <f t="shared" si="3"/>
        <v>0.4000000000000119</v>
      </c>
      <c r="S11" s="14">
        <f t="shared" si="4"/>
        <v>93.059999999999988</v>
      </c>
      <c r="T11" s="14">
        <f t="shared" si="5"/>
        <v>2791.7999999999997</v>
      </c>
      <c r="U11" s="14">
        <f t="shared" si="6"/>
        <v>6.5399999999999983</v>
      </c>
      <c r="V11" s="14">
        <f t="shared" si="7"/>
        <v>196.19999999999996</v>
      </c>
      <c r="W11" s="14">
        <f t="shared" si="8"/>
        <v>0.40000000000001179</v>
      </c>
      <c r="X11" s="14">
        <f t="shared" si="9"/>
        <v>12.000000000000353</v>
      </c>
      <c r="Z11" t="s">
        <v>557</v>
      </c>
      <c r="AA11" s="10">
        <v>5</v>
      </c>
      <c r="AB11" s="14">
        <v>88.98</v>
      </c>
      <c r="AC11" s="14">
        <v>10.28</v>
      </c>
      <c r="AD11" s="14">
        <v>0.73999999999999666</v>
      </c>
      <c r="AG11" t="s">
        <v>557</v>
      </c>
      <c r="AH11">
        <v>0.32</v>
      </c>
      <c r="AI11" s="36">
        <v>88.98</v>
      </c>
      <c r="AJ11" s="36">
        <v>10.28</v>
      </c>
      <c r="AK11" s="36">
        <v>0.73999999999999666</v>
      </c>
    </row>
    <row r="12" spans="1:37" x14ac:dyDescent="0.2">
      <c r="B12" s="10">
        <v>1</v>
      </c>
      <c r="C12" s="3" t="s">
        <v>39</v>
      </c>
      <c r="D12" s="6" t="s">
        <v>426</v>
      </c>
      <c r="E12" s="6" t="str">
        <f t="shared" si="0"/>
        <v>MYM 468-P7</v>
      </c>
      <c r="F12" s="123">
        <v>30</v>
      </c>
      <c r="G12" s="31">
        <v>92.67</v>
      </c>
      <c r="H12" s="31">
        <v>6.45</v>
      </c>
      <c r="I12" s="31">
        <v>0.54</v>
      </c>
      <c r="J12" s="31"/>
      <c r="K12" s="31">
        <v>0.54</v>
      </c>
      <c r="L12" s="31"/>
      <c r="M12" s="31"/>
      <c r="N12" s="31"/>
      <c r="O12" s="31"/>
      <c r="P12" s="32">
        <f t="shared" si="1"/>
        <v>100.20000000000002</v>
      </c>
      <c r="Q12" s="36">
        <f t="shared" si="2"/>
        <v>1.0800000000000152</v>
      </c>
      <c r="R12" s="36">
        <f t="shared" si="3"/>
        <v>1.0800000000000152</v>
      </c>
      <c r="S12" s="14">
        <f t="shared" si="4"/>
        <v>92.485029940119745</v>
      </c>
      <c r="T12" s="14">
        <f t="shared" si="5"/>
        <v>2774.5508982035922</v>
      </c>
      <c r="U12" s="14">
        <f t="shared" si="6"/>
        <v>6.4371257485029938</v>
      </c>
      <c r="V12" s="14">
        <f t="shared" si="7"/>
        <v>193.11377245508982</v>
      </c>
      <c r="W12" s="14">
        <f t="shared" si="8"/>
        <v>1.0778443113772604</v>
      </c>
      <c r="X12" s="14">
        <f t="shared" si="9"/>
        <v>32.335329341317816</v>
      </c>
      <c r="Z12" t="s">
        <v>541</v>
      </c>
      <c r="AA12" s="10">
        <v>1</v>
      </c>
      <c r="AB12" s="14">
        <v>62.979370206297936</v>
      </c>
      <c r="AC12" s="14">
        <v>13.679863201367986</v>
      </c>
      <c r="AD12" s="14">
        <v>23.340766592334084</v>
      </c>
      <c r="AG12" t="s">
        <v>541</v>
      </c>
      <c r="AH12">
        <v>0.18</v>
      </c>
      <c r="AI12" s="36">
        <v>62.98</v>
      </c>
      <c r="AJ12" s="36">
        <v>13.68</v>
      </c>
      <c r="AK12" s="36">
        <v>23.341000000000008</v>
      </c>
    </row>
    <row r="13" spans="1:37" x14ac:dyDescent="0.2">
      <c r="B13" s="10">
        <v>2</v>
      </c>
      <c r="C13" s="3" t="s">
        <v>39</v>
      </c>
      <c r="D13" s="6">
        <v>310</v>
      </c>
      <c r="E13" s="6" t="str">
        <f t="shared" si="0"/>
        <v>MYM 310</v>
      </c>
      <c r="F13" s="14">
        <v>29.493200000000002</v>
      </c>
      <c r="G13" s="31">
        <v>75.17</v>
      </c>
      <c r="H13" s="31">
        <v>24.83</v>
      </c>
      <c r="I13" s="31"/>
      <c r="J13" s="31"/>
      <c r="K13" s="31"/>
      <c r="L13" s="31"/>
      <c r="M13" s="31"/>
      <c r="N13" s="31"/>
      <c r="O13" s="31"/>
      <c r="P13" s="32">
        <f t="shared" si="1"/>
        <v>100</v>
      </c>
      <c r="Q13" s="36">
        <f t="shared" si="2"/>
        <v>0</v>
      </c>
      <c r="R13" s="36">
        <f t="shared" si="3"/>
        <v>0</v>
      </c>
      <c r="S13" s="14">
        <f t="shared" si="4"/>
        <v>75.17</v>
      </c>
      <c r="T13" s="14">
        <f t="shared" si="5"/>
        <v>2217.0038440000003</v>
      </c>
      <c r="U13" s="14">
        <f t="shared" si="6"/>
        <v>24.83</v>
      </c>
      <c r="V13" s="14">
        <f t="shared" si="7"/>
        <v>732.31615599999998</v>
      </c>
      <c r="W13" s="14">
        <f t="shared" si="8"/>
        <v>0</v>
      </c>
      <c r="X13" s="14">
        <f t="shared" si="9"/>
        <v>0</v>
      </c>
      <c r="Z13" t="s">
        <v>542</v>
      </c>
      <c r="AA13" s="10">
        <v>1</v>
      </c>
      <c r="AB13" s="14">
        <v>64.819999999999993</v>
      </c>
      <c r="AC13" s="14">
        <v>14.69</v>
      </c>
      <c r="AD13" s="14">
        <v>20.49</v>
      </c>
      <c r="AG13" t="s">
        <v>542</v>
      </c>
      <c r="AH13">
        <v>0.2</v>
      </c>
      <c r="AI13" s="36">
        <v>64.819999999999993</v>
      </c>
      <c r="AJ13" s="36">
        <v>14.69</v>
      </c>
      <c r="AK13" s="36">
        <v>20.489999999999995</v>
      </c>
    </row>
    <row r="14" spans="1:37" x14ac:dyDescent="0.2">
      <c r="B14" s="10">
        <v>2</v>
      </c>
      <c r="C14" s="3" t="s">
        <v>39</v>
      </c>
      <c r="D14" s="6" t="s">
        <v>450</v>
      </c>
      <c r="E14" s="6" t="str">
        <f t="shared" si="0"/>
        <v>MYM 326-01</v>
      </c>
      <c r="F14" s="14">
        <v>0.79949999999999999</v>
      </c>
      <c r="G14" s="31">
        <v>82.28</v>
      </c>
      <c r="H14" s="31">
        <v>16.45</v>
      </c>
      <c r="I14" s="31">
        <v>0.68</v>
      </c>
      <c r="J14" s="31"/>
      <c r="K14" s="31">
        <v>0.29899999999999999</v>
      </c>
      <c r="L14" s="31">
        <v>0.29199999999999998</v>
      </c>
      <c r="M14" s="31"/>
      <c r="N14" s="31"/>
      <c r="O14" s="31"/>
      <c r="P14" s="32">
        <f t="shared" si="1"/>
        <v>100.00100000000002</v>
      </c>
      <c r="Q14" s="36">
        <f t="shared" si="2"/>
        <v>0.97900000000001852</v>
      </c>
      <c r="R14" s="36">
        <f t="shared" si="3"/>
        <v>1.2710000000000186</v>
      </c>
      <c r="S14" s="14">
        <f t="shared" si="4"/>
        <v>82.279177208227907</v>
      </c>
      <c r="T14" s="14">
        <f t="shared" si="5"/>
        <v>65.782202177978206</v>
      </c>
      <c r="U14" s="14">
        <f t="shared" si="6"/>
        <v>16.44983550164498</v>
      </c>
      <c r="V14" s="14">
        <f t="shared" si="7"/>
        <v>13.151643483565161</v>
      </c>
      <c r="W14" s="14">
        <f t="shared" si="8"/>
        <v>1.2709872901271171</v>
      </c>
      <c r="X14" s="14">
        <f t="shared" si="9"/>
        <v>1.0161543384566301</v>
      </c>
      <c r="Z14" t="s">
        <v>543</v>
      </c>
      <c r="AA14" s="10">
        <v>1</v>
      </c>
      <c r="AB14" s="14">
        <v>92.65</v>
      </c>
      <c r="AC14" s="14">
        <v>7.35</v>
      </c>
      <c r="AD14" s="14">
        <v>0</v>
      </c>
      <c r="AG14" t="s">
        <v>543</v>
      </c>
      <c r="AH14">
        <v>30</v>
      </c>
      <c r="AI14" s="36">
        <v>92.65</v>
      </c>
      <c r="AJ14" s="36">
        <v>7.35</v>
      </c>
      <c r="AK14" s="36">
        <v>0</v>
      </c>
    </row>
    <row r="15" spans="1:37" x14ac:dyDescent="0.2">
      <c r="B15" s="10">
        <v>2</v>
      </c>
      <c r="C15" s="3" t="s">
        <v>39</v>
      </c>
      <c r="D15" s="6" t="s">
        <v>451</v>
      </c>
      <c r="E15" s="6" t="str">
        <f t="shared" si="0"/>
        <v>MYM 326-02</v>
      </c>
      <c r="F15" s="14">
        <v>2.3694000000000002</v>
      </c>
      <c r="G15" s="31">
        <v>88.01</v>
      </c>
      <c r="H15" s="31">
        <v>7.72</v>
      </c>
      <c r="I15" s="31">
        <v>0.66</v>
      </c>
      <c r="J15" s="31"/>
      <c r="K15" s="31">
        <v>3.31</v>
      </c>
      <c r="L15" s="31">
        <v>0.307</v>
      </c>
      <c r="M15" s="31"/>
      <c r="N15" s="31"/>
      <c r="O15" s="31"/>
      <c r="P15" s="32">
        <f t="shared" si="1"/>
        <v>100.00700000000001</v>
      </c>
      <c r="Q15" s="36">
        <f t="shared" si="2"/>
        <v>3.97</v>
      </c>
      <c r="R15" s="36">
        <f t="shared" si="3"/>
        <v>4.2770000000000001</v>
      </c>
      <c r="S15" s="14">
        <f t="shared" si="4"/>
        <v>88.003839731218818</v>
      </c>
      <c r="T15" s="14">
        <f t="shared" si="5"/>
        <v>208.51629785914989</v>
      </c>
      <c r="U15" s="14">
        <f t="shared" si="6"/>
        <v>7.7194596378253513</v>
      </c>
      <c r="V15" s="14">
        <f t="shared" si="7"/>
        <v>18.290487665863388</v>
      </c>
      <c r="W15" s="14">
        <f t="shared" si="8"/>
        <v>4.2767006309558324</v>
      </c>
      <c r="X15" s="14">
        <f t="shared" si="9"/>
        <v>10.133214474986749</v>
      </c>
      <c r="Z15" t="s">
        <v>544</v>
      </c>
      <c r="AA15" s="10">
        <v>1</v>
      </c>
      <c r="AB15" s="14">
        <v>93.14</v>
      </c>
      <c r="AC15" s="14">
        <v>6.660000000000001</v>
      </c>
      <c r="AD15" s="14">
        <v>0.19999999999999932</v>
      </c>
      <c r="AG15" t="s">
        <v>544</v>
      </c>
      <c r="AH15">
        <v>30</v>
      </c>
      <c r="AI15" s="36">
        <v>93.14</v>
      </c>
      <c r="AJ15" s="36">
        <v>6.66</v>
      </c>
      <c r="AK15" s="36">
        <v>0.19999999999999929</v>
      </c>
    </row>
    <row r="16" spans="1:37" ht="16" x14ac:dyDescent="0.2">
      <c r="B16" s="10">
        <v>5</v>
      </c>
      <c r="C16" s="19" t="s">
        <v>39</v>
      </c>
      <c r="D16" s="25" t="s">
        <v>456</v>
      </c>
      <c r="E16" s="6" t="str">
        <f t="shared" si="0"/>
        <v>MYM 179-01</v>
      </c>
      <c r="F16" s="26">
        <v>0.36</v>
      </c>
      <c r="G16" s="31">
        <v>94.05</v>
      </c>
      <c r="H16" s="31">
        <v>3.52</v>
      </c>
      <c r="I16" s="31"/>
      <c r="J16" s="35"/>
      <c r="K16" s="31">
        <v>2.4300000000000002</v>
      </c>
      <c r="L16" s="31"/>
      <c r="P16" s="32">
        <f t="shared" si="1"/>
        <v>100</v>
      </c>
      <c r="Q16" s="36">
        <f t="shared" si="2"/>
        <v>2.4300000000000028</v>
      </c>
      <c r="R16" s="36">
        <f t="shared" si="3"/>
        <v>2.4300000000000028</v>
      </c>
      <c r="S16" s="14">
        <f t="shared" si="4"/>
        <v>94.05</v>
      </c>
      <c r="T16" s="14">
        <f t="shared" si="5"/>
        <v>33.857999999999997</v>
      </c>
      <c r="U16" s="14">
        <f t="shared" si="6"/>
        <v>3.52</v>
      </c>
      <c r="V16" s="14">
        <f t="shared" si="7"/>
        <v>1.2671999999999999</v>
      </c>
      <c r="W16" s="14">
        <f t="shared" si="8"/>
        <v>2.4300000000000028</v>
      </c>
      <c r="X16" s="14">
        <f t="shared" si="9"/>
        <v>0.87480000000000102</v>
      </c>
      <c r="Z16" t="s">
        <v>545</v>
      </c>
      <c r="AA16" s="10">
        <v>1</v>
      </c>
      <c r="AB16" s="14">
        <v>93.009999999999991</v>
      </c>
      <c r="AC16" s="14">
        <v>6.7899999999999991</v>
      </c>
      <c r="AD16" s="14">
        <v>0.20000000000000903</v>
      </c>
      <c r="AG16" t="s">
        <v>545</v>
      </c>
      <c r="AH16">
        <v>30</v>
      </c>
      <c r="AI16" s="36">
        <v>93.01</v>
      </c>
      <c r="AJ16" s="36">
        <v>6.79</v>
      </c>
      <c r="AK16" s="36">
        <v>0.20000000000000906</v>
      </c>
    </row>
    <row r="17" spans="1:37" ht="16" x14ac:dyDescent="0.2">
      <c r="B17" s="10">
        <v>5</v>
      </c>
      <c r="C17" s="19" t="s">
        <v>39</v>
      </c>
      <c r="D17" s="25" t="s">
        <v>40</v>
      </c>
      <c r="E17" s="6" t="str">
        <f t="shared" si="0"/>
        <v>MYM 309-03</v>
      </c>
      <c r="F17" s="26">
        <v>0.88</v>
      </c>
      <c r="G17" s="34">
        <v>93.46</v>
      </c>
      <c r="H17" s="34">
        <v>4.8899999999999997</v>
      </c>
      <c r="I17" s="34"/>
      <c r="J17" s="34"/>
      <c r="K17" s="34">
        <v>0.33500000000000002</v>
      </c>
      <c r="L17" s="34">
        <v>1.319</v>
      </c>
      <c r="P17" s="32">
        <f t="shared" si="1"/>
        <v>100.00399999999999</v>
      </c>
      <c r="Q17" s="36">
        <f t="shared" si="2"/>
        <v>0.3349999999999973</v>
      </c>
      <c r="R17" s="36">
        <f t="shared" si="3"/>
        <v>1.6539999999999973</v>
      </c>
      <c r="S17" s="14">
        <f t="shared" si="4"/>
        <v>93.456261749530029</v>
      </c>
      <c r="T17" s="14">
        <f t="shared" si="5"/>
        <v>82.241510339586426</v>
      </c>
      <c r="U17" s="14">
        <f t="shared" si="6"/>
        <v>4.8898044078236866</v>
      </c>
      <c r="V17" s="14">
        <f t="shared" si="7"/>
        <v>4.3030278788848442</v>
      </c>
      <c r="W17" s="14">
        <f t="shared" si="8"/>
        <v>1.6539338426462915</v>
      </c>
      <c r="X17" s="14">
        <f t="shared" si="9"/>
        <v>1.4554617815287365</v>
      </c>
      <c r="Z17" t="s">
        <v>546</v>
      </c>
      <c r="AA17" s="10">
        <v>1</v>
      </c>
      <c r="AB17" s="14">
        <v>92.97</v>
      </c>
      <c r="AC17" s="14">
        <v>6.76</v>
      </c>
      <c r="AD17" s="14">
        <v>0.27000000000000135</v>
      </c>
      <c r="AG17" t="s">
        <v>546</v>
      </c>
      <c r="AH17">
        <v>30</v>
      </c>
      <c r="AI17" s="36">
        <v>92.97</v>
      </c>
      <c r="AJ17" s="36">
        <v>6.76</v>
      </c>
      <c r="AK17" s="36">
        <v>0.27000000000000135</v>
      </c>
    </row>
    <row r="18" spans="1:37" ht="16" x14ac:dyDescent="0.2">
      <c r="B18" s="10">
        <v>5</v>
      </c>
      <c r="C18" s="19" t="s">
        <v>39</v>
      </c>
      <c r="D18" s="25" t="s">
        <v>41</v>
      </c>
      <c r="E18" s="6" t="str">
        <f t="shared" si="0"/>
        <v>MYM 309-05</v>
      </c>
      <c r="F18" s="26">
        <v>0.25</v>
      </c>
      <c r="G18" s="31">
        <v>78.91</v>
      </c>
      <c r="H18" s="31">
        <v>19.850000000000001</v>
      </c>
      <c r="I18" s="31"/>
      <c r="J18" s="31"/>
      <c r="K18" s="31">
        <v>0.49299999999999999</v>
      </c>
      <c r="L18" s="31">
        <v>0.745</v>
      </c>
      <c r="P18" s="32">
        <f t="shared" si="1"/>
        <v>99.99799999999999</v>
      </c>
      <c r="Q18" s="36">
        <f t="shared" si="2"/>
        <v>0.49299999999999244</v>
      </c>
      <c r="R18" s="36">
        <f t="shared" si="3"/>
        <v>1.2379999999999924</v>
      </c>
      <c r="S18" s="14">
        <f t="shared" si="4"/>
        <v>78.911578231564633</v>
      </c>
      <c r="T18" s="14">
        <f t="shared" si="5"/>
        <v>19.727894557891158</v>
      </c>
      <c r="U18" s="14">
        <f t="shared" si="6"/>
        <v>19.850397007940163</v>
      </c>
      <c r="V18" s="14">
        <f t="shared" si="7"/>
        <v>4.9625992519850408</v>
      </c>
      <c r="W18" s="14">
        <f t="shared" si="8"/>
        <v>1.2380247604952024</v>
      </c>
      <c r="X18" s="14">
        <f t="shared" si="9"/>
        <v>0.3095061901238006</v>
      </c>
      <c r="Z18" t="s">
        <v>547</v>
      </c>
      <c r="AA18" s="10">
        <v>1</v>
      </c>
      <c r="AB18" s="14">
        <v>94.18</v>
      </c>
      <c r="AC18" s="14">
        <v>5.82</v>
      </c>
      <c r="AD18" s="14">
        <v>-7.1054273576010019E-15</v>
      </c>
      <c r="AG18" t="s">
        <v>547</v>
      </c>
      <c r="AH18">
        <v>30</v>
      </c>
      <c r="AI18" s="36">
        <v>94.18</v>
      </c>
      <c r="AJ18" s="36">
        <v>5.82</v>
      </c>
      <c r="AK18" s="36">
        <v>-7.1054273576010019E-15</v>
      </c>
    </row>
    <row r="19" spans="1:37" ht="16" x14ac:dyDescent="0.2">
      <c r="B19" s="10">
        <v>5</v>
      </c>
      <c r="C19" s="19" t="s">
        <v>39</v>
      </c>
      <c r="D19" s="25" t="s">
        <v>42</v>
      </c>
      <c r="E19" s="6" t="str">
        <f t="shared" si="0"/>
        <v>MYM 309-06</v>
      </c>
      <c r="F19" s="26">
        <v>0.28000000000000003</v>
      </c>
      <c r="G19" s="31">
        <v>92.53</v>
      </c>
      <c r="H19" s="31">
        <v>5.46</v>
      </c>
      <c r="I19" s="31"/>
      <c r="J19" s="31"/>
      <c r="K19" s="31">
        <v>0.248</v>
      </c>
      <c r="L19" s="31">
        <v>1.7609999999999999</v>
      </c>
      <c r="P19" s="32">
        <f t="shared" si="1"/>
        <v>99.998999999999995</v>
      </c>
      <c r="Q19" s="36">
        <f t="shared" si="2"/>
        <v>0.24799999999999423</v>
      </c>
      <c r="R19" s="36">
        <f t="shared" si="3"/>
        <v>2.0089999999999941</v>
      </c>
      <c r="S19" s="14">
        <f t="shared" si="4"/>
        <v>92.530925309253092</v>
      </c>
      <c r="T19" s="14">
        <f t="shared" si="5"/>
        <v>25.90865908659087</v>
      </c>
      <c r="U19" s="14">
        <f t="shared" si="6"/>
        <v>5.4600546005460053</v>
      </c>
      <c r="V19" s="14">
        <f t="shared" si="7"/>
        <v>1.5288152881528816</v>
      </c>
      <c r="W19" s="14">
        <f t="shared" si="8"/>
        <v>2.0090200902008961</v>
      </c>
      <c r="X19" s="14">
        <f t="shared" si="9"/>
        <v>0.56252562525625094</v>
      </c>
      <c r="Z19" t="s">
        <v>548</v>
      </c>
      <c r="AA19" s="10">
        <v>1</v>
      </c>
      <c r="AB19" s="14">
        <v>93.059999999999988</v>
      </c>
      <c r="AC19" s="14">
        <v>6.5399999999999983</v>
      </c>
      <c r="AD19" s="14">
        <v>0.40000000000001179</v>
      </c>
      <c r="AG19" t="s">
        <v>548</v>
      </c>
      <c r="AH19">
        <v>30</v>
      </c>
      <c r="AI19" s="36">
        <v>93.06</v>
      </c>
      <c r="AJ19" s="36">
        <v>6.54</v>
      </c>
      <c r="AK19" s="36">
        <v>0.4000000000000119</v>
      </c>
    </row>
    <row r="20" spans="1:37" ht="16" x14ac:dyDescent="0.2">
      <c r="B20" s="10">
        <v>5</v>
      </c>
      <c r="C20" s="19" t="s">
        <v>39</v>
      </c>
      <c r="D20" s="25">
        <v>352</v>
      </c>
      <c r="E20" s="6" t="str">
        <f t="shared" si="0"/>
        <v>MYM 352</v>
      </c>
      <c r="F20" s="26">
        <v>0.32</v>
      </c>
      <c r="G20" s="31">
        <v>88.98</v>
      </c>
      <c r="H20" s="31">
        <v>10.28</v>
      </c>
      <c r="I20" s="31"/>
      <c r="J20" s="31"/>
      <c r="K20" s="31">
        <v>0.53</v>
      </c>
      <c r="L20" s="31">
        <v>0.21</v>
      </c>
      <c r="P20" s="32">
        <f t="shared" si="1"/>
        <v>100</v>
      </c>
      <c r="Q20" s="36">
        <f t="shared" si="2"/>
        <v>0.5299999999999967</v>
      </c>
      <c r="R20" s="36">
        <f t="shared" si="3"/>
        <v>0.73999999999999666</v>
      </c>
      <c r="S20" s="14">
        <f t="shared" si="4"/>
        <v>88.98</v>
      </c>
      <c r="T20" s="14">
        <f t="shared" si="5"/>
        <v>28.473600000000001</v>
      </c>
      <c r="U20" s="14">
        <f t="shared" si="6"/>
        <v>10.28</v>
      </c>
      <c r="V20" s="14">
        <f t="shared" si="7"/>
        <v>3.2896000000000001</v>
      </c>
      <c r="W20" s="14">
        <f t="shared" si="8"/>
        <v>0.73999999999999666</v>
      </c>
      <c r="X20" s="14">
        <f t="shared" si="9"/>
        <v>0.23679999999999893</v>
      </c>
      <c r="Z20" t="s">
        <v>549</v>
      </c>
      <c r="AA20" s="10">
        <v>1</v>
      </c>
      <c r="AB20" s="14">
        <v>92.485029940119745</v>
      </c>
      <c r="AC20" s="14">
        <v>6.4371257485029938</v>
      </c>
      <c r="AD20" s="14">
        <v>1.0778443113772604</v>
      </c>
      <c r="AG20" t="s">
        <v>549</v>
      </c>
      <c r="AH20">
        <v>30</v>
      </c>
      <c r="AI20" s="36">
        <v>92.67</v>
      </c>
      <c r="AJ20" s="36">
        <v>6.45</v>
      </c>
      <c r="AK20" s="36">
        <v>1.0800000000000152</v>
      </c>
    </row>
    <row r="21" spans="1:37" ht="16" x14ac:dyDescent="0.2">
      <c r="B21" s="10">
        <v>5</v>
      </c>
      <c r="C21" s="19" t="s">
        <v>39</v>
      </c>
      <c r="D21" s="25" t="s">
        <v>43</v>
      </c>
      <c r="E21" s="6" t="str">
        <f t="shared" si="0"/>
        <v>MYM 505-01</v>
      </c>
      <c r="F21" s="26">
        <v>0.1</v>
      </c>
      <c r="G21" s="31">
        <v>56.78</v>
      </c>
      <c r="H21" s="31">
        <v>41.78</v>
      </c>
      <c r="I21" s="31"/>
      <c r="J21" s="35"/>
      <c r="K21" s="31">
        <v>0.59899999999999998</v>
      </c>
      <c r="L21" s="31">
        <v>0.93100000000000005</v>
      </c>
      <c r="P21" s="32">
        <f t="shared" si="1"/>
        <v>100.09</v>
      </c>
      <c r="Q21" s="36">
        <f t="shared" si="2"/>
        <v>0.59900000000000109</v>
      </c>
      <c r="R21" s="36">
        <f t="shared" si="3"/>
        <v>1.5300000000000011</v>
      </c>
      <c r="S21" s="14">
        <f t="shared" si="4"/>
        <v>56.728943950444602</v>
      </c>
      <c r="T21" s="14">
        <f t="shared" si="5"/>
        <v>5.6728943950444606</v>
      </c>
      <c r="U21" s="14">
        <f t="shared" si="6"/>
        <v>41.742431811369769</v>
      </c>
      <c r="V21" s="14">
        <f t="shared" si="7"/>
        <v>4.1742431811369771</v>
      </c>
      <c r="W21" s="14">
        <f t="shared" si="8"/>
        <v>1.5286242381856341</v>
      </c>
      <c r="X21" s="14">
        <f t="shared" si="9"/>
        <v>0.15286242381856341</v>
      </c>
      <c r="Z21" t="s">
        <v>558</v>
      </c>
      <c r="AA21" s="10">
        <v>5</v>
      </c>
      <c r="AB21" s="14">
        <v>56.728943950444602</v>
      </c>
      <c r="AC21" s="14">
        <v>41.742431811369769</v>
      </c>
      <c r="AD21" s="14">
        <v>1.5286242381856341</v>
      </c>
      <c r="AG21" t="s">
        <v>558</v>
      </c>
      <c r="AH21">
        <v>0.1</v>
      </c>
      <c r="AI21" s="36">
        <v>56.78</v>
      </c>
      <c r="AJ21" s="36">
        <v>41.78</v>
      </c>
      <c r="AK21" s="36">
        <v>1.5300000000000011</v>
      </c>
    </row>
    <row r="22" spans="1:37" ht="16" x14ac:dyDescent="0.2">
      <c r="B22" s="10">
        <v>5</v>
      </c>
      <c r="C22" s="19" t="s">
        <v>39</v>
      </c>
      <c r="D22" s="25" t="s">
        <v>44</v>
      </c>
      <c r="E22" s="6" t="str">
        <f t="shared" si="0"/>
        <v>MYM 505-02</v>
      </c>
      <c r="F22" s="26">
        <v>0.74</v>
      </c>
      <c r="G22" s="31">
        <v>84.34</v>
      </c>
      <c r="H22" s="31">
        <v>14.19</v>
      </c>
      <c r="I22" s="31"/>
      <c r="J22" s="34"/>
      <c r="K22" s="31"/>
      <c r="L22" s="31">
        <v>1.4690000000000001</v>
      </c>
      <c r="P22" s="32">
        <f t="shared" si="1"/>
        <v>99.998999999999995</v>
      </c>
      <c r="Q22" s="36">
        <f t="shared" si="2"/>
        <v>-7.7715611723760958E-15</v>
      </c>
      <c r="R22" s="36">
        <f t="shared" si="3"/>
        <v>1.4689999999999923</v>
      </c>
      <c r="S22" s="14">
        <f t="shared" si="4"/>
        <v>84.340843408434097</v>
      </c>
      <c r="T22" s="14">
        <f t="shared" si="5"/>
        <v>62.412224122241234</v>
      </c>
      <c r="U22" s="14">
        <f t="shared" si="6"/>
        <v>14.190141901419015</v>
      </c>
      <c r="V22" s="14">
        <f t="shared" si="7"/>
        <v>10.500705007050071</v>
      </c>
      <c r="W22" s="14">
        <f t="shared" si="8"/>
        <v>1.4690146901468939</v>
      </c>
      <c r="X22" s="14">
        <f t="shared" si="9"/>
        <v>1.0870708707087016</v>
      </c>
      <c r="Z22" t="s">
        <v>559</v>
      </c>
      <c r="AA22" s="10">
        <v>5</v>
      </c>
      <c r="AB22" s="14">
        <v>84.340843408434097</v>
      </c>
      <c r="AC22" s="14">
        <v>14.190141901419015</v>
      </c>
      <c r="AD22" s="14">
        <v>1.4690146901468939</v>
      </c>
      <c r="AG22" t="s">
        <v>559</v>
      </c>
      <c r="AH22">
        <v>0.74</v>
      </c>
      <c r="AI22" s="36">
        <v>84.34</v>
      </c>
      <c r="AJ22" s="36">
        <v>14.19</v>
      </c>
      <c r="AK22" s="36">
        <v>1.4689999999999923</v>
      </c>
    </row>
    <row r="23" spans="1:37" ht="16" x14ac:dyDescent="0.2">
      <c r="B23" s="10">
        <v>5</v>
      </c>
      <c r="C23" s="19" t="s">
        <v>39</v>
      </c>
      <c r="D23" s="25">
        <v>831</v>
      </c>
      <c r="E23" s="6" t="str">
        <f t="shared" si="0"/>
        <v>MYM 831</v>
      </c>
      <c r="F23" s="26">
        <v>7.61</v>
      </c>
      <c r="G23" s="31">
        <v>88.63</v>
      </c>
      <c r="H23" s="31">
        <v>10.75</v>
      </c>
      <c r="I23" s="31"/>
      <c r="J23" s="35"/>
      <c r="K23" s="31">
        <v>0.36799999999999999</v>
      </c>
      <c r="L23" s="31">
        <v>0.249</v>
      </c>
      <c r="P23" s="32">
        <f t="shared" si="1"/>
        <v>99.996999999999986</v>
      </c>
      <c r="Q23" s="36">
        <f t="shared" si="2"/>
        <v>0.36799999999999022</v>
      </c>
      <c r="R23" s="36">
        <f t="shared" si="3"/>
        <v>0.61699999999999022</v>
      </c>
      <c r="S23" s="14">
        <f t="shared" si="4"/>
        <v>88.632658979769403</v>
      </c>
      <c r="T23" s="14">
        <f t="shared" si="5"/>
        <v>674.4945348360452</v>
      </c>
      <c r="U23" s="14">
        <f t="shared" si="6"/>
        <v>10.750322509675293</v>
      </c>
      <c r="V23" s="14">
        <f t="shared" si="7"/>
        <v>81.80995429862898</v>
      </c>
      <c r="W23" s="14">
        <f t="shared" si="8"/>
        <v>0.61701851055530699</v>
      </c>
      <c r="X23" s="14">
        <f t="shared" si="9"/>
        <v>4.6955108653258861</v>
      </c>
      <c r="Z23" t="s">
        <v>560</v>
      </c>
      <c r="AA23" s="10">
        <v>5</v>
      </c>
      <c r="AB23" s="14">
        <v>88.632658979769403</v>
      </c>
      <c r="AC23" s="14">
        <v>10.750322509675293</v>
      </c>
      <c r="AD23" s="14">
        <v>0.61701851055530699</v>
      </c>
      <c r="AG23" t="s">
        <v>560</v>
      </c>
      <c r="AH23">
        <v>7.61</v>
      </c>
      <c r="AI23" s="36">
        <v>88.63</v>
      </c>
      <c r="AJ23" s="36">
        <v>10.75</v>
      </c>
      <c r="AK23" s="36">
        <v>0.61699999999999022</v>
      </c>
    </row>
    <row r="24" spans="1:37" ht="16" x14ac:dyDescent="0.2">
      <c r="B24" s="10">
        <v>6</v>
      </c>
      <c r="C24" s="19" t="s">
        <v>39</v>
      </c>
      <c r="D24" s="18" t="s">
        <v>90</v>
      </c>
      <c r="E24" s="6" t="str">
        <f t="shared" si="0"/>
        <v>MYM xx1</v>
      </c>
      <c r="F24" s="26">
        <v>58.24</v>
      </c>
      <c r="G24" s="31">
        <v>91.51</v>
      </c>
      <c r="H24" s="31">
        <v>8.1199999999999992</v>
      </c>
      <c r="I24" s="31"/>
      <c r="J24" s="31"/>
      <c r="K24" s="31">
        <v>0.376</v>
      </c>
      <c r="L24" s="31"/>
      <c r="P24" s="32">
        <f t="shared" si="1"/>
        <v>100.00600000000001</v>
      </c>
      <c r="Q24" s="36">
        <f t="shared" si="2"/>
        <v>0.3760000000000101</v>
      </c>
      <c r="R24" s="36">
        <f t="shared" si="3"/>
        <v>0.3760000000000101</v>
      </c>
      <c r="S24" s="14">
        <f t="shared" si="4"/>
        <v>91.504509729416228</v>
      </c>
      <c r="T24" s="14">
        <f t="shared" si="5"/>
        <v>5329.2226466412012</v>
      </c>
      <c r="U24" s="14">
        <f t="shared" si="6"/>
        <v>8.1195128292302439</v>
      </c>
      <c r="V24" s="14">
        <f t="shared" si="7"/>
        <v>472.8804271743694</v>
      </c>
      <c r="W24" s="14">
        <f t="shared" si="8"/>
        <v>0.37597744135352884</v>
      </c>
      <c r="X24" s="14">
        <f t="shared" si="9"/>
        <v>21.896926184429521</v>
      </c>
      <c r="Z24" t="s">
        <v>561</v>
      </c>
      <c r="AA24" s="10">
        <v>6</v>
      </c>
      <c r="AB24" s="14">
        <v>91.504509729416228</v>
      </c>
      <c r="AC24" s="14">
        <v>8.1195128292302439</v>
      </c>
      <c r="AD24" s="14">
        <v>0.37597744135352884</v>
      </c>
      <c r="AG24" t="s">
        <v>561</v>
      </c>
      <c r="AH24">
        <v>58.24</v>
      </c>
      <c r="AI24" s="36">
        <v>91.51</v>
      </c>
      <c r="AJ24" s="36">
        <v>8.1199999999999992</v>
      </c>
      <c r="AK24" s="36">
        <v>0.3760000000000101</v>
      </c>
    </row>
    <row r="25" spans="1:37" x14ac:dyDescent="0.2">
      <c r="B25" s="10"/>
      <c r="C25" s="19"/>
      <c r="D25" s="18"/>
      <c r="E25" s="6" t="str">
        <f t="shared" si="0"/>
        <v xml:space="preserve"> </v>
      </c>
      <c r="F25" s="26">
        <f>SUM(F3:F24)</f>
        <v>312.95210000000003</v>
      </c>
      <c r="G25" s="31"/>
      <c r="H25" s="31"/>
      <c r="I25" s="31"/>
      <c r="J25" s="31"/>
      <c r="K25" s="31"/>
      <c r="L25" s="31"/>
      <c r="P25" s="32"/>
      <c r="Q25" s="36"/>
      <c r="R25" s="36"/>
      <c r="S25" s="124" t="s">
        <v>527</v>
      </c>
      <c r="T25" s="14">
        <f>SUM(T3:T24)</f>
        <v>28411.180320376756</v>
      </c>
      <c r="U25" s="14"/>
      <c r="V25" s="14">
        <f>SUM(V3:V24)</f>
        <v>2764.744233764392</v>
      </c>
      <c r="W25" s="14"/>
      <c r="X25" s="14">
        <f>SUM(X3:X24)</f>
        <v>119.28544585885764</v>
      </c>
    </row>
    <row r="26" spans="1:37" x14ac:dyDescent="0.2">
      <c r="B26" s="10"/>
      <c r="C26" s="19"/>
      <c r="D26" s="18"/>
      <c r="E26" s="6" t="str">
        <f t="shared" si="0"/>
        <v xml:space="preserve"> </v>
      </c>
      <c r="F26" s="26"/>
      <c r="G26" s="31"/>
      <c r="H26" s="31"/>
      <c r="I26" s="31"/>
      <c r="J26" s="31"/>
      <c r="K26" s="31"/>
      <c r="L26" s="31"/>
      <c r="P26" s="32"/>
      <c r="Q26" s="36"/>
      <c r="R26" s="36"/>
      <c r="S26" s="124" t="s">
        <v>526</v>
      </c>
      <c r="T26" s="14">
        <f>T25/F25</f>
        <v>90.784437363982391</v>
      </c>
      <c r="U26" s="14"/>
      <c r="V26" s="14">
        <f>V25/F25</f>
        <v>8.8344006439464433</v>
      </c>
      <c r="W26" s="14"/>
      <c r="X26" s="14">
        <f>X25/F25</f>
        <v>0.38116199207117518</v>
      </c>
      <c r="AA26" s="124" t="s">
        <v>526</v>
      </c>
      <c r="AB26" s="14">
        <f>AVERAGE(AB3:AB24)</f>
        <v>85.108719789313284</v>
      </c>
      <c r="AC26" s="14">
        <f t="shared" ref="AC26:AD26" si="10">AVERAGE(AC3:AC24)</f>
        <v>11.834792407530966</v>
      </c>
      <c r="AD26" s="14">
        <f t="shared" si="10"/>
        <v>3.0564878031557372</v>
      </c>
    </row>
    <row r="27" spans="1:37" x14ac:dyDescent="0.2">
      <c r="B27" s="10"/>
      <c r="C27" s="19"/>
      <c r="D27" s="18"/>
      <c r="E27" s="6" t="str">
        <f t="shared" si="0"/>
        <v xml:space="preserve"> </v>
      </c>
      <c r="F27" s="26"/>
      <c r="G27" s="31"/>
      <c r="H27" s="31"/>
      <c r="I27" s="31"/>
      <c r="J27" s="31"/>
      <c r="K27" s="31"/>
      <c r="L27" s="31"/>
      <c r="P27" s="32"/>
      <c r="Q27" s="36"/>
      <c r="R27" s="36"/>
      <c r="S27" s="124" t="s">
        <v>497</v>
      </c>
      <c r="T27" s="14">
        <f>_xlfn.STDEV.S(S3:S24)</f>
        <v>11.176131133582162</v>
      </c>
      <c r="U27" s="14"/>
      <c r="V27" s="14">
        <f>_xlfn.STDEV.S(U3:U24)</f>
        <v>8.6898863046881107</v>
      </c>
      <c r="W27" s="14"/>
      <c r="X27" s="14">
        <f>_xlfn.STDEV.S(W3:W24)</f>
        <v>6.2244389934542568</v>
      </c>
      <c r="AA27" s="124" t="s">
        <v>497</v>
      </c>
      <c r="AB27" s="14">
        <f>_xlfn.STDEV.S(AB3:AB24)</f>
        <v>11.176131133582162</v>
      </c>
      <c r="AC27" s="14">
        <f t="shared" ref="AC27:AD27" si="11">_xlfn.STDEV.S(AC3:AC24)</f>
        <v>8.6898863046881125</v>
      </c>
      <c r="AD27" s="14">
        <f t="shared" si="11"/>
        <v>6.2244389934542568</v>
      </c>
    </row>
    <row r="28" spans="1:37" x14ac:dyDescent="0.2">
      <c r="B28" s="10"/>
      <c r="C28" s="19"/>
      <c r="D28" s="18"/>
      <c r="E28" s="6"/>
      <c r="F28" s="26"/>
      <c r="G28" s="31"/>
      <c r="H28" s="31"/>
      <c r="I28" s="31"/>
      <c r="J28" s="31"/>
      <c r="K28" s="31"/>
      <c r="L28" s="31"/>
      <c r="P28" s="32"/>
      <c r="Q28" s="36"/>
      <c r="R28" s="36"/>
      <c r="S28" s="124" t="s">
        <v>664</v>
      </c>
      <c r="T28" s="14">
        <f>(SUM(T3:T5,T13:T23))/(SUM(F3:F5,F13:F23))</f>
        <v>79.108491337511694</v>
      </c>
      <c r="U28" s="14"/>
      <c r="V28" s="14">
        <f>(SUM(V3:V5,V13:V23))/(SUM(F3:F5,F13:F23))</f>
        <v>20.154500328433077</v>
      </c>
      <c r="W28" s="14"/>
      <c r="X28" s="14">
        <f>(SUM(W3:W5,W13:W23))/(SUM(F3:F5,F13:F23))</f>
        <v>1.4474585160772007</v>
      </c>
      <c r="AA28" s="124" t="s">
        <v>664</v>
      </c>
      <c r="AB28" s="14">
        <f>AVERAGE(AB5:AB26)</f>
        <v>84.997231344456651</v>
      </c>
      <c r="AC28" s="14"/>
      <c r="AD28" s="14"/>
    </row>
    <row r="29" spans="1:37" x14ac:dyDescent="0.2">
      <c r="B29" s="10"/>
      <c r="C29" s="19"/>
      <c r="D29" s="18"/>
      <c r="E29" s="6"/>
      <c r="F29" s="26"/>
      <c r="G29" s="31"/>
      <c r="H29" s="31"/>
      <c r="I29" s="31"/>
      <c r="J29" s="31"/>
      <c r="K29" s="31"/>
      <c r="L29" s="31"/>
      <c r="P29" s="32"/>
      <c r="Q29" s="14"/>
      <c r="R29" s="36"/>
      <c r="S29" s="124" t="s">
        <v>665</v>
      </c>
      <c r="T29" s="14">
        <f>_xlfn.STDEV.S(S3:S5,S13:S23)</f>
        <v>11.96428190378089</v>
      </c>
      <c r="U29" s="14"/>
      <c r="V29" s="14">
        <f>_xlfn.STDEV.S(U3:U5,U13:U23)</f>
        <v>9.864892912733179</v>
      </c>
      <c r="W29" s="14"/>
      <c r="X29" s="14">
        <f>_xlfn.STDEV.S(W3:W5,W13:W23)</f>
        <v>7.4335300780605493</v>
      </c>
      <c r="AA29" s="124" t="s">
        <v>665</v>
      </c>
      <c r="AB29" s="14">
        <f>_xlfn.STDEV.S(AB5:AB26)</f>
        <v>11.178676649322393</v>
      </c>
      <c r="AC29" s="14"/>
      <c r="AD29" s="14"/>
    </row>
    <row r="30" spans="1:37" x14ac:dyDescent="0.2">
      <c r="B30" s="10"/>
      <c r="C30" s="19"/>
      <c r="D30" s="18"/>
      <c r="E30" s="6"/>
      <c r="F30" s="26"/>
      <c r="G30" s="31"/>
      <c r="H30" s="31"/>
      <c r="I30" s="31"/>
      <c r="J30" s="31"/>
      <c r="K30" s="31"/>
      <c r="L30" s="31"/>
      <c r="P30" s="32"/>
      <c r="Q30" s="36"/>
      <c r="R30" s="36"/>
      <c r="S30" s="124"/>
      <c r="T30" s="14"/>
      <c r="U30" s="14"/>
      <c r="V30" s="14"/>
      <c r="W30" s="14"/>
      <c r="X30" s="14"/>
      <c r="AA30" s="124"/>
    </row>
    <row r="31" spans="1:37" x14ac:dyDescent="0.2">
      <c r="C31" s="10"/>
      <c r="D31" s="10"/>
      <c r="E31" s="10"/>
      <c r="M31" s="6"/>
      <c r="S31" s="14"/>
      <c r="T31" s="14"/>
      <c r="U31" s="14"/>
      <c r="V31" s="14"/>
      <c r="W31" s="14"/>
      <c r="X31" s="14"/>
      <c r="Z31" s="30" t="s">
        <v>125</v>
      </c>
      <c r="AA31" s="30" t="s">
        <v>489</v>
      </c>
      <c r="AB31" t="s">
        <v>431</v>
      </c>
      <c r="AC31" t="s">
        <v>432</v>
      </c>
      <c r="AD31" t="s">
        <v>529</v>
      </c>
    </row>
    <row r="32" spans="1:37" x14ac:dyDescent="0.2">
      <c r="A32" s="12" t="s">
        <v>46</v>
      </c>
      <c r="B32" s="10">
        <v>1</v>
      </c>
      <c r="C32" s="3" t="s">
        <v>46</v>
      </c>
      <c r="D32" s="6" t="s">
        <v>428</v>
      </c>
      <c r="E32" s="6" t="str">
        <f>C32&amp;" "&amp;D32</f>
        <v>BKN 23-P1</v>
      </c>
      <c r="F32" s="14">
        <v>1.76</v>
      </c>
      <c r="G32" s="31">
        <v>90.65</v>
      </c>
      <c r="H32" s="31">
        <v>7.1</v>
      </c>
      <c r="I32" s="31"/>
      <c r="J32" s="31"/>
      <c r="K32" s="31">
        <v>2.1800000000000002</v>
      </c>
      <c r="L32" s="31"/>
      <c r="M32" s="31"/>
      <c r="N32" s="31"/>
      <c r="O32" s="31"/>
      <c r="P32" s="32">
        <f t="shared" ref="P32:P37" si="12">SUM(G32:L32)</f>
        <v>99.93</v>
      </c>
      <c r="Q32" s="36">
        <f>P32-G32-H32-L32</f>
        <v>2.1800000000000015</v>
      </c>
      <c r="R32" s="36">
        <f>P32-G32-H32</f>
        <v>2.1800000000000015</v>
      </c>
      <c r="S32" s="14">
        <f t="shared" ref="S32" si="13">(G32/P32)*100</f>
        <v>90.71349944961473</v>
      </c>
      <c r="T32" s="14">
        <f t="shared" ref="T32" si="14">F32*S32</f>
        <v>159.65575903132194</v>
      </c>
      <c r="U32" s="14">
        <f>(H32/P32)*100</f>
        <v>7.1049734814370051</v>
      </c>
      <c r="V32" s="14">
        <f>F32*U32</f>
        <v>12.504753327329128</v>
      </c>
      <c r="W32" s="14">
        <f>(R32/P32)*100</f>
        <v>2.1815270689482653</v>
      </c>
      <c r="X32" s="14">
        <f>F32*W32</f>
        <v>3.8394876413489469</v>
      </c>
      <c r="Z32" t="s">
        <v>530</v>
      </c>
      <c r="AA32" s="10">
        <v>1</v>
      </c>
      <c r="AB32" s="14">
        <v>90.71349944961473</v>
      </c>
      <c r="AC32" s="14">
        <v>7.1049734814370051</v>
      </c>
      <c r="AD32" s="14">
        <v>2.1815270689482653</v>
      </c>
    </row>
    <row r="33" spans="1:30" x14ac:dyDescent="0.2">
      <c r="A33" t="s">
        <v>692</v>
      </c>
      <c r="B33" s="10">
        <v>1</v>
      </c>
      <c r="C33" s="3" t="s">
        <v>46</v>
      </c>
      <c r="D33" s="6" t="s">
        <v>429</v>
      </c>
      <c r="E33" s="6" t="str">
        <f t="shared" ref="E33:E44" si="15">C33&amp;" "&amp;D33</f>
        <v>BKN 23-P2</v>
      </c>
      <c r="F33" s="14">
        <v>1.76</v>
      </c>
      <c r="G33" s="31">
        <v>84.62</v>
      </c>
      <c r="H33" s="31">
        <v>13.69</v>
      </c>
      <c r="I33" s="31">
        <v>0.51</v>
      </c>
      <c r="J33" s="31"/>
      <c r="K33" s="31">
        <v>0.96</v>
      </c>
      <c r="L33" s="31">
        <v>0.21299999999999999</v>
      </c>
      <c r="M33" s="31"/>
      <c r="N33" s="31"/>
      <c r="O33" s="31"/>
      <c r="P33" s="32">
        <f>SUM(G33:L33)</f>
        <v>99.992999999999995</v>
      </c>
      <c r="Q33" s="36">
        <f t="shared" ref="Q33:Q44" si="16">P33-G33-H33-L33</f>
        <v>1.4699999999999909</v>
      </c>
      <c r="R33" s="36">
        <f t="shared" ref="R33:R43" si="17">P33-G33-H33</f>
        <v>1.6829999999999909</v>
      </c>
      <c r="S33" s="14">
        <f t="shared" ref="S33:S44" si="18">(G33/P33)*100</f>
        <v>84.625923814667033</v>
      </c>
      <c r="T33" s="14">
        <f t="shared" ref="T33:T44" si="19">F33*S33</f>
        <v>148.94162591381397</v>
      </c>
      <c r="U33" s="14">
        <f t="shared" ref="U33:U44" si="20">(H33/P33)*100</f>
        <v>13.690958367085695</v>
      </c>
      <c r="V33" s="14">
        <f t="shared" ref="V33:V44" si="21">F33*U33</f>
        <v>24.096086726070823</v>
      </c>
      <c r="W33" s="14">
        <f t="shared" ref="W33:W44" si="22">(R33/P33)*100</f>
        <v>1.6831178182472686</v>
      </c>
      <c r="X33" s="14">
        <f t="shared" ref="X33:X44" si="23">F33*W33</f>
        <v>2.9622873601151927</v>
      </c>
      <c r="Z33" t="s">
        <v>531</v>
      </c>
      <c r="AA33" s="10">
        <v>1</v>
      </c>
      <c r="AB33" s="14">
        <v>84.625923814667033</v>
      </c>
      <c r="AC33" s="14">
        <v>13.690958367085695</v>
      </c>
      <c r="AD33" s="14">
        <v>1.6831178182472686</v>
      </c>
    </row>
    <row r="34" spans="1:30" x14ac:dyDescent="0.2">
      <c r="A34" t="s">
        <v>675</v>
      </c>
      <c r="B34" s="10">
        <v>1</v>
      </c>
      <c r="C34" s="3" t="s">
        <v>46</v>
      </c>
      <c r="D34" s="6">
        <v>68</v>
      </c>
      <c r="E34" s="6" t="str">
        <f t="shared" si="15"/>
        <v>BKN 68</v>
      </c>
      <c r="F34" s="14">
        <v>8.52</v>
      </c>
      <c r="G34" s="31">
        <v>94.08</v>
      </c>
      <c r="H34" s="31">
        <v>5.0599999999999996</v>
      </c>
      <c r="I34" s="31"/>
      <c r="J34" s="31"/>
      <c r="K34" s="31">
        <v>0.222</v>
      </c>
      <c r="L34" s="31">
        <v>0.63700000000000001</v>
      </c>
      <c r="M34" s="31"/>
      <c r="N34" s="31"/>
      <c r="O34" s="31"/>
      <c r="P34" s="32">
        <f t="shared" si="12"/>
        <v>99.998999999999995</v>
      </c>
      <c r="Q34" s="36">
        <f t="shared" si="16"/>
        <v>0.22199999999999731</v>
      </c>
      <c r="R34" s="36">
        <f t="shared" si="17"/>
        <v>0.85899999999999732</v>
      </c>
      <c r="S34" s="14">
        <f t="shared" si="18"/>
        <v>94.080940809408105</v>
      </c>
      <c r="T34" s="14">
        <f t="shared" si="19"/>
        <v>801.56961569615703</v>
      </c>
      <c r="U34" s="14">
        <f t="shared" si="20"/>
        <v>5.0600506005060044</v>
      </c>
      <c r="V34" s="14">
        <f t="shared" si="21"/>
        <v>43.111631116311159</v>
      </c>
      <c r="W34" s="14">
        <f t="shared" si="22"/>
        <v>0.85900859008589814</v>
      </c>
      <c r="X34" s="14">
        <f t="shared" si="23"/>
        <v>7.3187531875318514</v>
      </c>
      <c r="Z34" t="s">
        <v>536</v>
      </c>
      <c r="AA34" s="10">
        <v>4</v>
      </c>
      <c r="AB34" s="14">
        <v>75.357739267821984</v>
      </c>
      <c r="AC34" s="14">
        <v>24.179274621761351</v>
      </c>
      <c r="AD34" s="14">
        <v>0.46298611041667426</v>
      </c>
    </row>
    <row r="35" spans="1:30" x14ac:dyDescent="0.2">
      <c r="A35" t="s">
        <v>675</v>
      </c>
      <c r="B35" s="10">
        <v>1</v>
      </c>
      <c r="C35" s="3" t="s">
        <v>46</v>
      </c>
      <c r="D35" s="6">
        <v>695</v>
      </c>
      <c r="E35" s="6" t="str">
        <f t="shared" si="15"/>
        <v>BKN 695</v>
      </c>
      <c r="F35" s="14">
        <v>7.07</v>
      </c>
      <c r="G35" s="31">
        <v>99.772000000000006</v>
      </c>
      <c r="H35" s="31"/>
      <c r="I35" s="31"/>
      <c r="J35" s="31"/>
      <c r="K35" s="31">
        <v>0.22800000000000001</v>
      </c>
      <c r="L35" s="31"/>
      <c r="M35" s="31"/>
      <c r="N35" s="31"/>
      <c r="O35" s="31"/>
      <c r="P35" s="33">
        <f t="shared" si="12"/>
        <v>100</v>
      </c>
      <c r="Q35" s="36">
        <f t="shared" si="16"/>
        <v>0.22799999999999443</v>
      </c>
      <c r="R35" s="36">
        <f t="shared" si="17"/>
        <v>0.22799999999999443</v>
      </c>
      <c r="S35" s="14">
        <f t="shared" si="18"/>
        <v>99.772000000000006</v>
      </c>
      <c r="T35" s="14">
        <f t="shared" si="19"/>
        <v>705.38804000000005</v>
      </c>
      <c r="U35" s="14">
        <f t="shared" si="20"/>
        <v>0</v>
      </c>
      <c r="V35" s="14">
        <f t="shared" si="21"/>
        <v>0</v>
      </c>
      <c r="W35" s="14">
        <f t="shared" si="22"/>
        <v>0.22799999999999443</v>
      </c>
      <c r="X35" s="14">
        <f t="shared" si="23"/>
        <v>1.6119599999999608</v>
      </c>
      <c r="Z35" t="s">
        <v>658</v>
      </c>
      <c r="AA35" s="10">
        <v>4</v>
      </c>
      <c r="AB35" s="14">
        <v>87.908241835163295</v>
      </c>
      <c r="AC35" s="14">
        <v>11.0897782044359</v>
      </c>
      <c r="AD35" s="14">
        <v>1.0019799604007908</v>
      </c>
    </row>
    <row r="36" spans="1:30" x14ac:dyDescent="0.2">
      <c r="A36" t="s">
        <v>675</v>
      </c>
      <c r="B36" s="10">
        <v>2</v>
      </c>
      <c r="C36" s="3" t="s">
        <v>46</v>
      </c>
      <c r="D36" s="6">
        <v>309</v>
      </c>
      <c r="E36" s="6" t="str">
        <f t="shared" si="15"/>
        <v>BKN 309</v>
      </c>
      <c r="F36" s="14">
        <v>8.3737999999999992</v>
      </c>
      <c r="G36" s="31">
        <v>91.33</v>
      </c>
      <c r="H36" s="31">
        <v>6.73</v>
      </c>
      <c r="I36" s="31"/>
      <c r="J36" s="31"/>
      <c r="K36" s="31">
        <v>1.93</v>
      </c>
      <c r="L36" s="31"/>
      <c r="M36" s="31"/>
      <c r="N36" s="31"/>
      <c r="O36" s="31"/>
      <c r="P36" s="32">
        <f t="shared" si="12"/>
        <v>99.990000000000009</v>
      </c>
      <c r="Q36" s="36">
        <f t="shared" si="16"/>
        <v>1.9300000000000104</v>
      </c>
      <c r="R36" s="36">
        <f t="shared" si="17"/>
        <v>1.9300000000000104</v>
      </c>
      <c r="S36" s="14">
        <f t="shared" si="18"/>
        <v>91.339133913391322</v>
      </c>
      <c r="T36" s="14">
        <f t="shared" si="19"/>
        <v>764.85563956395617</v>
      </c>
      <c r="U36" s="14">
        <f t="shared" si="20"/>
        <v>6.7306730673067303</v>
      </c>
      <c r="V36" s="14">
        <f t="shared" si="21"/>
        <v>56.361310131013092</v>
      </c>
      <c r="W36" s="14">
        <f t="shared" si="22"/>
        <v>1.9301930193019405</v>
      </c>
      <c r="X36" s="14">
        <f t="shared" si="23"/>
        <v>16.163050305030588</v>
      </c>
      <c r="Z36" t="s">
        <v>659</v>
      </c>
      <c r="AA36" s="10">
        <v>4</v>
      </c>
      <c r="AB36" s="14">
        <v>91.039089609103911</v>
      </c>
      <c r="AC36" s="14">
        <v>8.1799182008179905</v>
      </c>
      <c r="AD36" s="14">
        <v>0.78099219007809806</v>
      </c>
    </row>
    <row r="37" spans="1:30" x14ac:dyDescent="0.2">
      <c r="A37" t="s">
        <v>675</v>
      </c>
      <c r="B37" s="10">
        <v>2</v>
      </c>
      <c r="C37" s="3" t="s">
        <v>46</v>
      </c>
      <c r="D37" s="6">
        <v>411</v>
      </c>
      <c r="E37" s="6" t="str">
        <f t="shared" si="15"/>
        <v>BKN 411</v>
      </c>
      <c r="F37" s="14">
        <v>8.8714999999999993</v>
      </c>
      <c r="G37" s="31">
        <v>69.61</v>
      </c>
      <c r="H37" s="31">
        <v>29.03</v>
      </c>
      <c r="I37" s="31"/>
      <c r="J37" s="31"/>
      <c r="K37" s="31">
        <v>0.99</v>
      </c>
      <c r="L37" s="31">
        <v>0.376</v>
      </c>
      <c r="M37" s="31"/>
      <c r="N37" s="31"/>
      <c r="O37" s="31"/>
      <c r="P37" s="32">
        <f t="shared" si="12"/>
        <v>100.006</v>
      </c>
      <c r="Q37" s="36">
        <f t="shared" si="16"/>
        <v>0.98999999999999966</v>
      </c>
      <c r="R37" s="36">
        <f t="shared" si="17"/>
        <v>1.3659999999999997</v>
      </c>
      <c r="S37" s="14">
        <f t="shared" si="18"/>
        <v>69.605823650580973</v>
      </c>
      <c r="T37" s="14">
        <f t="shared" si="19"/>
        <v>617.50806451612902</v>
      </c>
      <c r="U37" s="14">
        <f t="shared" si="20"/>
        <v>29.02825830450173</v>
      </c>
      <c r="V37" s="14">
        <f t="shared" si="21"/>
        <v>257.52419354838707</v>
      </c>
      <c r="W37" s="14">
        <f t="shared" si="22"/>
        <v>1.3659180449173045</v>
      </c>
      <c r="X37" s="14">
        <f t="shared" si="23"/>
        <v>12.117741935483865</v>
      </c>
      <c r="Z37" t="s">
        <v>660</v>
      </c>
      <c r="AA37" s="10">
        <v>4</v>
      </c>
      <c r="AB37" s="14">
        <v>89.65179303586072</v>
      </c>
      <c r="AC37" s="14">
        <v>8.8801776035520721</v>
      </c>
      <c r="AD37" s="14">
        <v>1.4680293605871959</v>
      </c>
    </row>
    <row r="38" spans="1:30" ht="16" x14ac:dyDescent="0.2">
      <c r="A38" t="s">
        <v>675</v>
      </c>
      <c r="B38" s="10">
        <v>4</v>
      </c>
      <c r="C38" s="19" t="s">
        <v>46</v>
      </c>
      <c r="D38" s="6">
        <v>29</v>
      </c>
      <c r="E38" s="6" t="str">
        <f t="shared" si="15"/>
        <v>BKN 29</v>
      </c>
      <c r="F38" s="26">
        <v>37.35</v>
      </c>
      <c r="G38" s="31">
        <v>75.36</v>
      </c>
      <c r="H38" s="31">
        <v>24.18</v>
      </c>
      <c r="I38" s="31"/>
      <c r="J38" s="31"/>
      <c r="K38" s="31">
        <v>0.222</v>
      </c>
      <c r="L38" s="31">
        <v>0.24099999999999999</v>
      </c>
      <c r="P38" s="32">
        <f>SUM(G38:O38)</f>
        <v>100.00299999999999</v>
      </c>
      <c r="Q38" s="36">
        <f t="shared" si="16"/>
        <v>0.22199999999998676</v>
      </c>
      <c r="R38" s="36">
        <f t="shared" si="17"/>
        <v>0.46299999999998676</v>
      </c>
      <c r="S38" s="14">
        <f t="shared" si="18"/>
        <v>75.357739267821984</v>
      </c>
      <c r="T38" s="14">
        <f t="shared" si="19"/>
        <v>2814.6115616531511</v>
      </c>
      <c r="U38" s="14">
        <f t="shared" si="20"/>
        <v>24.179274621761351</v>
      </c>
      <c r="V38" s="14">
        <f t="shared" si="21"/>
        <v>903.09590712278646</v>
      </c>
      <c r="W38" s="14">
        <f t="shared" si="22"/>
        <v>0.46298611041667426</v>
      </c>
      <c r="X38" s="14">
        <f t="shared" si="23"/>
        <v>17.292531224062785</v>
      </c>
      <c r="Z38" t="s">
        <v>534</v>
      </c>
      <c r="AA38" s="10">
        <v>2</v>
      </c>
      <c r="AB38" s="14">
        <v>91.339133913391322</v>
      </c>
      <c r="AC38" s="14">
        <v>6.7306730673067303</v>
      </c>
      <c r="AD38" s="14">
        <v>1.9301930193019405</v>
      </c>
    </row>
    <row r="39" spans="1:30" ht="16" x14ac:dyDescent="0.2">
      <c r="A39" t="s">
        <v>675</v>
      </c>
      <c r="B39" s="10">
        <v>4</v>
      </c>
      <c r="C39" s="19" t="s">
        <v>46</v>
      </c>
      <c r="D39" s="18" t="s">
        <v>48</v>
      </c>
      <c r="E39" s="6" t="str">
        <f t="shared" si="15"/>
        <v>BKN 029-02</v>
      </c>
      <c r="F39" s="26">
        <v>7.38</v>
      </c>
      <c r="G39" s="31">
        <v>87.91</v>
      </c>
      <c r="H39" s="31">
        <v>11.09</v>
      </c>
      <c r="I39" s="31"/>
      <c r="J39" s="31"/>
      <c r="K39" s="31">
        <v>0.35899999999999999</v>
      </c>
      <c r="L39" s="31">
        <v>0.64300000000000002</v>
      </c>
      <c r="P39" s="32">
        <f t="shared" ref="P39:P44" si="24">SUM(G39:O39)</f>
        <v>100.002</v>
      </c>
      <c r="Q39" s="36">
        <f t="shared" si="16"/>
        <v>0.35899999999999888</v>
      </c>
      <c r="R39" s="36">
        <f t="shared" si="17"/>
        <v>1.0019999999999989</v>
      </c>
      <c r="S39" s="14">
        <f t="shared" si="18"/>
        <v>87.908241835163295</v>
      </c>
      <c r="T39" s="14">
        <f t="shared" si="19"/>
        <v>648.76282474350512</v>
      </c>
      <c r="U39" s="14">
        <f t="shared" si="20"/>
        <v>11.089778204435911</v>
      </c>
      <c r="V39" s="14">
        <f t="shared" si="21"/>
        <v>81.842563148737014</v>
      </c>
      <c r="W39" s="14">
        <f t="shared" si="22"/>
        <v>1.0019799604007908</v>
      </c>
      <c r="X39" s="14">
        <f t="shared" si="23"/>
        <v>7.394612107757836</v>
      </c>
      <c r="Z39" t="s">
        <v>535</v>
      </c>
      <c r="AA39" s="10">
        <v>2</v>
      </c>
      <c r="AB39" s="14">
        <v>69.605823650580973</v>
      </c>
      <c r="AC39" s="14">
        <v>29.02825830450173</v>
      </c>
      <c r="AD39" s="14">
        <v>1.3659180449173045</v>
      </c>
    </row>
    <row r="40" spans="1:30" ht="16" x14ac:dyDescent="0.2">
      <c r="A40" t="s">
        <v>675</v>
      </c>
      <c r="B40" s="10">
        <v>4</v>
      </c>
      <c r="C40" s="19" t="s">
        <v>46</v>
      </c>
      <c r="D40" s="18" t="s">
        <v>457</v>
      </c>
      <c r="E40" s="6" t="str">
        <f t="shared" si="15"/>
        <v>BKN 029-03-P1</v>
      </c>
      <c r="F40" s="26">
        <v>8.4</v>
      </c>
      <c r="G40" s="31">
        <v>91.04</v>
      </c>
      <c r="H40" s="31">
        <v>8.18</v>
      </c>
      <c r="I40" s="31"/>
      <c r="J40" s="31"/>
      <c r="K40" s="31">
        <v>0.158</v>
      </c>
      <c r="L40" s="31">
        <v>0.623</v>
      </c>
      <c r="P40" s="32">
        <f t="shared" si="24"/>
        <v>100.001</v>
      </c>
      <c r="Q40" s="36">
        <f t="shared" si="16"/>
        <v>0.15799999999999881</v>
      </c>
      <c r="R40" s="36">
        <f t="shared" si="17"/>
        <v>0.78099999999999881</v>
      </c>
      <c r="S40" s="14">
        <f t="shared" si="18"/>
        <v>91.039089609103911</v>
      </c>
      <c r="T40" s="14">
        <f t="shared" si="19"/>
        <v>764.72835271647284</v>
      </c>
      <c r="U40" s="14">
        <f t="shared" si="20"/>
        <v>8.1799182008179905</v>
      </c>
      <c r="V40" s="14">
        <f t="shared" si="21"/>
        <v>68.711312886871127</v>
      </c>
      <c r="W40" s="14">
        <f t="shared" si="22"/>
        <v>0.78099219007809806</v>
      </c>
      <c r="X40" s="14">
        <f t="shared" si="23"/>
        <v>6.5603343966560237</v>
      </c>
      <c r="Z40" t="s">
        <v>532</v>
      </c>
      <c r="AA40" s="10">
        <v>1</v>
      </c>
      <c r="AB40" s="14">
        <v>94.080940809408105</v>
      </c>
      <c r="AC40" s="14">
        <v>5.0600506005060044</v>
      </c>
      <c r="AD40" s="14">
        <v>0.85900859008589814</v>
      </c>
    </row>
    <row r="41" spans="1:30" ht="16" x14ac:dyDescent="0.2">
      <c r="A41" t="s">
        <v>675</v>
      </c>
      <c r="B41" s="10">
        <v>4</v>
      </c>
      <c r="C41" s="19" t="s">
        <v>46</v>
      </c>
      <c r="D41" s="18" t="s">
        <v>458</v>
      </c>
      <c r="E41" s="6" t="str">
        <f t="shared" si="15"/>
        <v>BKN 029-03-P2</v>
      </c>
      <c r="F41" s="26">
        <v>8.4</v>
      </c>
      <c r="G41" s="31">
        <v>89.65</v>
      </c>
      <c r="H41" s="31">
        <v>8.8800000000000008</v>
      </c>
      <c r="I41" s="31"/>
      <c r="J41" s="31"/>
      <c r="K41" s="31">
        <v>0.19800000000000001</v>
      </c>
      <c r="L41" s="31">
        <v>1.27</v>
      </c>
      <c r="P41" s="32">
        <f t="shared" si="24"/>
        <v>99.99799999999999</v>
      </c>
      <c r="Q41" s="36">
        <f t="shared" si="16"/>
        <v>0.19799999999998397</v>
      </c>
      <c r="R41" s="36">
        <f t="shared" si="17"/>
        <v>1.467999999999984</v>
      </c>
      <c r="S41" s="14">
        <f t="shared" si="18"/>
        <v>89.65179303586072</v>
      </c>
      <c r="T41" s="14">
        <f t="shared" si="19"/>
        <v>753.07506150123004</v>
      </c>
      <c r="U41" s="14">
        <f t="shared" si="20"/>
        <v>8.8801776035520721</v>
      </c>
      <c r="V41" s="14">
        <f t="shared" si="21"/>
        <v>74.593491869837408</v>
      </c>
      <c r="W41" s="14">
        <f t="shared" si="22"/>
        <v>1.4680293605871959</v>
      </c>
      <c r="X41" s="14">
        <f t="shared" si="23"/>
        <v>12.331446628932445</v>
      </c>
      <c r="Z41" t="s">
        <v>533</v>
      </c>
      <c r="AA41" s="10">
        <v>1</v>
      </c>
      <c r="AB41" s="14">
        <v>99.772000000000006</v>
      </c>
      <c r="AC41" s="14">
        <v>0</v>
      </c>
      <c r="AD41" s="14">
        <v>0.22799999999999443</v>
      </c>
    </row>
    <row r="42" spans="1:30" ht="16" x14ac:dyDescent="0.2">
      <c r="A42" t="s">
        <v>675</v>
      </c>
      <c r="B42" s="10">
        <v>6</v>
      </c>
      <c r="C42" s="19" t="s">
        <v>46</v>
      </c>
      <c r="D42" s="18" t="s">
        <v>89</v>
      </c>
      <c r="E42" s="6" t="str">
        <f t="shared" si="15"/>
        <v>BKN TP001</v>
      </c>
      <c r="F42" s="26">
        <v>6.01</v>
      </c>
      <c r="G42" s="31">
        <v>82.08</v>
      </c>
      <c r="H42" s="31">
        <v>17.920000000000002</v>
      </c>
      <c r="I42" s="31"/>
      <c r="J42" s="31"/>
      <c r="K42" s="31"/>
      <c r="L42" s="31"/>
      <c r="P42" s="32">
        <f t="shared" si="24"/>
        <v>100</v>
      </c>
      <c r="Q42" s="36">
        <f t="shared" si="16"/>
        <v>0</v>
      </c>
      <c r="R42" s="36">
        <f t="shared" si="17"/>
        <v>0</v>
      </c>
      <c r="S42" s="14">
        <f t="shared" si="18"/>
        <v>82.08</v>
      </c>
      <c r="T42" s="14">
        <f t="shared" si="19"/>
        <v>493.30079999999998</v>
      </c>
      <c r="U42" s="14">
        <f t="shared" si="20"/>
        <v>17.920000000000002</v>
      </c>
      <c r="V42" s="14">
        <f t="shared" si="21"/>
        <v>107.6992</v>
      </c>
      <c r="W42" s="14">
        <f t="shared" si="22"/>
        <v>0</v>
      </c>
      <c r="X42" s="14">
        <f t="shared" si="23"/>
        <v>0</v>
      </c>
      <c r="Z42" t="s">
        <v>539</v>
      </c>
      <c r="AA42" s="10">
        <v>6</v>
      </c>
      <c r="AB42" s="14">
        <v>97.625118744062803</v>
      </c>
      <c r="AC42" s="14">
        <v>1.7699115044247788</v>
      </c>
      <c r="AD42" s="14">
        <v>0.60496975151242438</v>
      </c>
    </row>
    <row r="43" spans="1:30" ht="16" x14ac:dyDescent="0.2">
      <c r="A43" t="s">
        <v>675</v>
      </c>
      <c r="B43" s="10">
        <v>6</v>
      </c>
      <c r="C43" s="19" t="s">
        <v>46</v>
      </c>
      <c r="D43" s="18" t="s">
        <v>87</v>
      </c>
      <c r="E43" s="6" t="str">
        <f t="shared" si="15"/>
        <v>BKN TP002</v>
      </c>
      <c r="F43" s="26">
        <v>2.79</v>
      </c>
      <c r="G43" s="31">
        <v>63.46</v>
      </c>
      <c r="H43" s="31">
        <v>36.21</v>
      </c>
      <c r="I43" s="31"/>
      <c r="J43" s="31"/>
      <c r="K43" s="31">
        <v>0.32700000000000001</v>
      </c>
      <c r="L43" s="31"/>
      <c r="P43" s="32">
        <f t="shared" si="24"/>
        <v>99.997</v>
      </c>
      <c r="Q43" s="36">
        <f t="shared" si="16"/>
        <v>0.32699999999999818</v>
      </c>
      <c r="R43" s="36">
        <f t="shared" si="17"/>
        <v>0.32699999999999818</v>
      </c>
      <c r="S43" s="14">
        <f t="shared" si="18"/>
        <v>63.461903857115708</v>
      </c>
      <c r="T43" s="14">
        <f t="shared" si="19"/>
        <v>177.05871176135284</v>
      </c>
      <c r="U43" s="14">
        <f t="shared" si="20"/>
        <v>36.211086332589979</v>
      </c>
      <c r="V43" s="14">
        <f t="shared" si="21"/>
        <v>101.02893086792604</v>
      </c>
      <c r="W43" s="14">
        <f t="shared" si="22"/>
        <v>0.32700981029430704</v>
      </c>
      <c r="X43" s="14">
        <f t="shared" si="23"/>
        <v>0.91235737072111667</v>
      </c>
      <c r="Z43" t="s">
        <v>537</v>
      </c>
      <c r="AA43" s="10">
        <v>6</v>
      </c>
      <c r="AB43" s="14">
        <v>82.08</v>
      </c>
      <c r="AC43" s="14">
        <v>17.920000000000002</v>
      </c>
      <c r="AD43" s="14">
        <v>0</v>
      </c>
    </row>
    <row r="44" spans="1:30" ht="16" x14ac:dyDescent="0.2">
      <c r="A44" t="s">
        <v>675</v>
      </c>
      <c r="B44" s="10">
        <v>6</v>
      </c>
      <c r="C44" s="19" t="s">
        <v>46</v>
      </c>
      <c r="D44" s="18" t="s">
        <v>88</v>
      </c>
      <c r="E44" s="6" t="str">
        <f t="shared" si="15"/>
        <v>BKN TK001</v>
      </c>
      <c r="F44" s="26">
        <v>2.73</v>
      </c>
      <c r="G44" s="31">
        <v>97.63</v>
      </c>
      <c r="H44" s="31">
        <v>1.77</v>
      </c>
      <c r="I44" s="31"/>
      <c r="J44" s="31"/>
      <c r="K44" s="31">
        <v>0.36899999999999999</v>
      </c>
      <c r="L44" s="31">
        <v>0.23599999999999999</v>
      </c>
      <c r="P44" s="32">
        <f t="shared" si="24"/>
        <v>100.005</v>
      </c>
      <c r="Q44" s="36">
        <f t="shared" si="16"/>
        <v>0.36899999999999999</v>
      </c>
      <c r="R44" s="36">
        <f>P44-G44-H44</f>
        <v>0.60499999999999998</v>
      </c>
      <c r="S44" s="14">
        <f t="shared" si="18"/>
        <v>97.625118744062803</v>
      </c>
      <c r="T44" s="14">
        <f t="shared" si="19"/>
        <v>266.51657417129144</v>
      </c>
      <c r="U44" s="14">
        <f t="shared" si="20"/>
        <v>1.7699115044247788</v>
      </c>
      <c r="V44" s="14">
        <f t="shared" si="21"/>
        <v>4.831858407079646</v>
      </c>
      <c r="W44" s="14">
        <f t="shared" si="22"/>
        <v>0.60496975151242438</v>
      </c>
      <c r="X44" s="14">
        <f t="shared" si="23"/>
        <v>1.6515674216289185</v>
      </c>
      <c r="Z44" t="s">
        <v>538</v>
      </c>
      <c r="AA44" s="10">
        <v>6</v>
      </c>
      <c r="AB44" s="14">
        <v>63.461903857115708</v>
      </c>
      <c r="AC44" s="14">
        <v>36.211086332589979</v>
      </c>
      <c r="AD44" s="14">
        <v>0.32700981029430704</v>
      </c>
    </row>
    <row r="45" spans="1:30" x14ac:dyDescent="0.2">
      <c r="B45" s="10"/>
      <c r="C45" s="19"/>
      <c r="D45" s="18"/>
      <c r="E45" s="18"/>
      <c r="F45" s="26">
        <f>SUM(F32:F44)</f>
        <v>109.41530000000002</v>
      </c>
      <c r="G45" s="31"/>
      <c r="H45" s="31"/>
      <c r="I45" s="31"/>
      <c r="J45" s="31"/>
      <c r="K45" s="31"/>
      <c r="L45" s="31"/>
      <c r="P45" s="32"/>
      <c r="Q45" s="36"/>
      <c r="R45" s="36"/>
      <c r="S45" s="124" t="s">
        <v>527</v>
      </c>
      <c r="T45" s="14">
        <f>SUM(T32:T44)</f>
        <v>9115.9726312683797</v>
      </c>
      <c r="U45" s="14"/>
      <c r="V45" s="14">
        <f>SUM(V32:V44)</f>
        <v>1735.401239152349</v>
      </c>
      <c r="W45" s="14"/>
      <c r="X45" s="14">
        <f>SUM(X32:X44)</f>
        <v>90.156129579269503</v>
      </c>
    </row>
    <row r="46" spans="1:30" x14ac:dyDescent="0.2">
      <c r="B46" s="10"/>
      <c r="C46" s="19"/>
      <c r="D46" s="18"/>
      <c r="E46" s="18"/>
      <c r="F46" s="26"/>
      <c r="G46" s="31"/>
      <c r="H46" s="31"/>
      <c r="I46" s="31"/>
      <c r="J46" s="31"/>
      <c r="K46" s="31"/>
      <c r="L46" s="31"/>
      <c r="P46" s="32"/>
      <c r="Q46" s="36"/>
      <c r="R46" s="36"/>
      <c r="S46" s="124" t="s">
        <v>526</v>
      </c>
      <c r="T46" s="14">
        <f>T45/F45</f>
        <v>83.31533735472442</v>
      </c>
      <c r="U46" s="14"/>
      <c r="V46" s="14">
        <f>V45/F45</f>
        <v>15.86068163366868</v>
      </c>
      <c r="W46" s="14"/>
      <c r="X46" s="14">
        <f>X45/F45</f>
        <v>0.82398101160687298</v>
      </c>
    </row>
    <row r="47" spans="1:30" x14ac:dyDescent="0.2">
      <c r="B47" s="10"/>
      <c r="C47" s="19"/>
      <c r="D47" s="18"/>
      <c r="E47" s="18"/>
      <c r="F47" s="26"/>
      <c r="G47" s="31"/>
      <c r="H47" s="31"/>
      <c r="I47" s="31"/>
      <c r="J47" s="31"/>
      <c r="K47" s="31"/>
      <c r="L47" s="31"/>
      <c r="P47" s="32"/>
      <c r="Q47" s="36"/>
      <c r="R47" s="36"/>
      <c r="S47" s="124" t="s">
        <v>497</v>
      </c>
      <c r="T47" s="14">
        <f>_xlfn.STDEV.S(S32:S44)</f>
        <v>10.764179852114925</v>
      </c>
      <c r="U47" s="14"/>
      <c r="V47" s="14">
        <f>_xlfn.STDEV.S(U32:U44)</f>
        <v>10.883218040775215</v>
      </c>
      <c r="W47" s="14"/>
      <c r="X47" s="14">
        <f>_xlfn.STDEV.S(W32:W44)</f>
        <v>0.68563678189191868</v>
      </c>
    </row>
    <row r="48" spans="1:30" x14ac:dyDescent="0.2">
      <c r="A48" s="12" t="s">
        <v>50</v>
      </c>
      <c r="C48" s="10"/>
      <c r="D48" s="10"/>
      <c r="E48" s="10"/>
      <c r="Z48" s="30" t="s">
        <v>125</v>
      </c>
      <c r="AA48" s="30" t="s">
        <v>489</v>
      </c>
      <c r="AB48" t="s">
        <v>431</v>
      </c>
      <c r="AC48" t="s">
        <v>432</v>
      </c>
      <c r="AD48" t="s">
        <v>529</v>
      </c>
    </row>
    <row r="49" spans="1:30" x14ac:dyDescent="0.2">
      <c r="A49" t="s">
        <v>675</v>
      </c>
      <c r="B49" s="10">
        <v>2</v>
      </c>
      <c r="C49" s="3" t="s">
        <v>50</v>
      </c>
      <c r="D49" s="6" t="s">
        <v>110</v>
      </c>
      <c r="E49" s="6" t="str">
        <f>C49&amp;" "&amp;D49</f>
        <v>KLP 183-01</v>
      </c>
      <c r="F49" s="14">
        <v>3.0565000000000002</v>
      </c>
      <c r="G49" s="31">
        <v>82.51</v>
      </c>
      <c r="H49" s="31">
        <v>16.829999999999998</v>
      </c>
      <c r="I49" s="31"/>
      <c r="J49" s="31"/>
      <c r="K49" s="31"/>
      <c r="L49" s="31">
        <v>0.65800000000000003</v>
      </c>
      <c r="M49" s="31"/>
      <c r="N49" s="31"/>
      <c r="O49" s="31"/>
      <c r="P49" s="32">
        <f>SUM(G49:O49)</f>
        <v>99.998000000000005</v>
      </c>
      <c r="Q49" s="36">
        <f>P49-G49-H49-L49</f>
        <v>1.2212453270876722E-15</v>
      </c>
      <c r="R49" s="36">
        <f>P49-G49-H49</f>
        <v>0.65800000000000125</v>
      </c>
      <c r="S49" s="36">
        <f t="shared" ref="S49" si="25">(G49/P49)*100</f>
        <v>82.511650233004659</v>
      </c>
      <c r="T49" s="14">
        <f t="shared" ref="T49" si="26">F49*S49</f>
        <v>252.19685893717875</v>
      </c>
      <c r="U49" s="14">
        <f>(H49/P49)*100</f>
        <v>16.830336606732132</v>
      </c>
      <c r="V49" s="14">
        <f>F49*U49</f>
        <v>51.441923838476768</v>
      </c>
      <c r="W49" s="14">
        <f>(R49/P49)*100</f>
        <v>0.65801316026320655</v>
      </c>
      <c r="X49" s="14">
        <f>F49*W49</f>
        <v>2.0112172243444908</v>
      </c>
      <c r="Z49" t="s">
        <v>567</v>
      </c>
      <c r="AA49" s="10">
        <v>5</v>
      </c>
      <c r="AB49" s="36">
        <v>68.944826137829651</v>
      </c>
      <c r="AC49" s="14">
        <v>30.612142849999501</v>
      </c>
      <c r="AD49" s="14">
        <v>0.44303101217084984</v>
      </c>
    </row>
    <row r="50" spans="1:30" x14ac:dyDescent="0.2">
      <c r="A50" t="s">
        <v>676</v>
      </c>
      <c r="B50" s="10">
        <v>2</v>
      </c>
      <c r="C50" s="3" t="s">
        <v>50</v>
      </c>
      <c r="D50" s="6">
        <v>617</v>
      </c>
      <c r="E50" s="6" t="str">
        <f t="shared" ref="E50:E76" si="27">C50&amp;" "&amp;D50</f>
        <v>KLP 617</v>
      </c>
      <c r="F50" s="14">
        <v>0.18870000000000001</v>
      </c>
      <c r="G50" s="31">
        <v>38.51</v>
      </c>
      <c r="H50" s="31">
        <v>59.43</v>
      </c>
      <c r="I50" s="31"/>
      <c r="J50" s="31"/>
      <c r="K50" s="31">
        <v>0.54100000000000004</v>
      </c>
      <c r="L50" s="126">
        <v>1.4450000000000001</v>
      </c>
      <c r="M50" s="126">
        <v>6.9000000000000006E-2</v>
      </c>
      <c r="N50" s="31"/>
      <c r="O50" s="31"/>
      <c r="P50" s="32">
        <f t="shared" ref="P50:P76" si="28">SUM(G50:O50)</f>
        <v>99.99499999999999</v>
      </c>
      <c r="Q50" s="36">
        <f t="shared" ref="Q50:Q76" si="29">P50-G50-H50-L50</f>
        <v>0.60999999999999255</v>
      </c>
      <c r="R50" s="36">
        <f t="shared" ref="R50:R98" si="30">P50-G50-H50</f>
        <v>2.0549999999999926</v>
      </c>
      <c r="S50" s="36">
        <f t="shared" ref="S50:S76" si="31">(G50/P50)*100</f>
        <v>38.511925596279816</v>
      </c>
      <c r="T50" s="14">
        <f t="shared" ref="T50:T76" si="32">F50*S50</f>
        <v>7.267200360018002</v>
      </c>
      <c r="U50" s="14">
        <f t="shared" ref="U50:U75" si="33">(H50/P50)*100</f>
        <v>59.432971648582431</v>
      </c>
      <c r="V50" s="14">
        <f t="shared" ref="V50:V75" si="34">F50*U50</f>
        <v>11.215001750087506</v>
      </c>
      <c r="W50" s="14">
        <f t="shared" ref="W50:W75" si="35">(R50/P50)*100</f>
        <v>2.0551027551377494</v>
      </c>
      <c r="X50" s="14">
        <f t="shared" ref="X50:X75" si="36">F50*W50</f>
        <v>0.38779788989449332</v>
      </c>
      <c r="Z50" t="s">
        <v>568</v>
      </c>
      <c r="AA50" s="10">
        <v>5</v>
      </c>
      <c r="AB50" s="36">
        <v>67.849999999999994</v>
      </c>
      <c r="AC50" s="14">
        <v>32.15</v>
      </c>
      <c r="AD50" s="14">
        <v>0</v>
      </c>
    </row>
    <row r="51" spans="1:30" x14ac:dyDescent="0.2">
      <c r="B51" s="10">
        <v>2</v>
      </c>
      <c r="C51" s="3" t="s">
        <v>50</v>
      </c>
      <c r="D51" s="6" t="s">
        <v>459</v>
      </c>
      <c r="E51" s="6" t="str">
        <f t="shared" si="27"/>
        <v>KLP 628-P1</v>
      </c>
      <c r="F51" s="14">
        <v>4.8632</v>
      </c>
      <c r="G51" s="31">
        <v>50.7</v>
      </c>
      <c r="H51" s="31">
        <v>48.73</v>
      </c>
      <c r="I51" s="31"/>
      <c r="J51" s="31"/>
      <c r="K51" s="31"/>
      <c r="L51" s="31">
        <v>0.56599999999999995</v>
      </c>
      <c r="M51" s="31"/>
      <c r="N51" s="31"/>
      <c r="O51" s="31"/>
      <c r="P51" s="32">
        <f t="shared" si="28"/>
        <v>99.996000000000009</v>
      </c>
      <c r="Q51" s="36">
        <f t="shared" si="29"/>
        <v>9.6589403142388619E-15</v>
      </c>
      <c r="R51" s="36">
        <f t="shared" si="30"/>
        <v>0.56600000000000961</v>
      </c>
      <c r="S51" s="36">
        <f t="shared" si="31"/>
        <v>50.702028081123238</v>
      </c>
      <c r="T51" s="14">
        <f t="shared" si="32"/>
        <v>246.57410296411854</v>
      </c>
      <c r="U51" s="14">
        <f t="shared" si="33"/>
        <v>48.731949277971111</v>
      </c>
      <c r="V51" s="14">
        <f t="shared" si="34"/>
        <v>236.99321572862911</v>
      </c>
      <c r="W51" s="14">
        <f t="shared" si="35"/>
        <v>0.5660226409056458</v>
      </c>
      <c r="X51" s="14">
        <f t="shared" si="36"/>
        <v>2.7526813072523368</v>
      </c>
      <c r="Z51" t="s">
        <v>569</v>
      </c>
      <c r="AA51" s="10">
        <v>5</v>
      </c>
      <c r="AB51" s="36">
        <v>74.8</v>
      </c>
      <c r="AC51" s="14">
        <v>25.2</v>
      </c>
      <c r="AD51" s="14">
        <v>0</v>
      </c>
    </row>
    <row r="52" spans="1:30" x14ac:dyDescent="0.2">
      <c r="B52" s="10">
        <v>2</v>
      </c>
      <c r="C52" s="3" t="s">
        <v>50</v>
      </c>
      <c r="D52" s="6" t="s">
        <v>460</v>
      </c>
      <c r="E52" s="6" t="str">
        <f t="shared" si="27"/>
        <v>KLP 628-P2</v>
      </c>
      <c r="F52" s="14">
        <v>4.8632</v>
      </c>
      <c r="G52" s="31">
        <v>49.18</v>
      </c>
      <c r="H52" s="31">
        <v>49.6</v>
      </c>
      <c r="I52" s="31"/>
      <c r="J52" s="31"/>
      <c r="K52" s="31">
        <v>0.51300000000000001</v>
      </c>
      <c r="L52" s="31">
        <v>0.70299999999999996</v>
      </c>
      <c r="M52" s="31"/>
      <c r="N52" s="31"/>
      <c r="O52" s="31"/>
      <c r="P52" s="32">
        <f t="shared" si="28"/>
        <v>99.996000000000009</v>
      </c>
      <c r="Q52" s="36">
        <f t="shared" si="29"/>
        <v>0.51300000000000823</v>
      </c>
      <c r="R52" s="36">
        <f t="shared" si="30"/>
        <v>1.2160000000000082</v>
      </c>
      <c r="S52" s="36">
        <f t="shared" si="31"/>
        <v>49.18196727869114</v>
      </c>
      <c r="T52" s="14">
        <f t="shared" si="32"/>
        <v>239.18174326973076</v>
      </c>
      <c r="U52" s="14">
        <f t="shared" si="33"/>
        <v>49.60198407936317</v>
      </c>
      <c r="V52" s="14">
        <f t="shared" si="34"/>
        <v>241.22436897475896</v>
      </c>
      <c r="W52" s="14">
        <f t="shared" si="35"/>
        <v>1.216048641945686</v>
      </c>
      <c r="X52" s="14">
        <f t="shared" si="36"/>
        <v>5.9138877555102596</v>
      </c>
      <c r="Z52" t="s">
        <v>570</v>
      </c>
      <c r="AA52" s="10">
        <v>5</v>
      </c>
      <c r="AB52" s="36">
        <v>61.349386506134948</v>
      </c>
      <c r="AC52" s="14">
        <v>37.809621903780965</v>
      </c>
      <c r="AD52" s="14">
        <v>0.84099159008408608</v>
      </c>
    </row>
    <row r="53" spans="1:30" x14ac:dyDescent="0.2">
      <c r="A53" t="s">
        <v>684</v>
      </c>
      <c r="B53" s="10">
        <v>2</v>
      </c>
      <c r="C53" s="3" t="s">
        <v>50</v>
      </c>
      <c r="D53" s="6" t="s">
        <v>112</v>
      </c>
      <c r="E53" s="6" t="str">
        <f t="shared" si="27"/>
        <v>KLP 638-01</v>
      </c>
      <c r="F53" s="14">
        <v>2.5131999999999999</v>
      </c>
      <c r="G53" s="31">
        <v>91.73</v>
      </c>
      <c r="H53" s="31">
        <v>8.09</v>
      </c>
      <c r="I53" s="31"/>
      <c r="J53" s="31"/>
      <c r="K53" s="31">
        <v>0.17699999999999999</v>
      </c>
      <c r="L53" s="31"/>
      <c r="M53" s="31"/>
      <c r="N53" s="31"/>
      <c r="O53" s="31"/>
      <c r="P53" s="32">
        <f t="shared" si="28"/>
        <v>99.997000000000014</v>
      </c>
      <c r="Q53" s="36">
        <f t="shared" si="29"/>
        <v>0.17700000000001026</v>
      </c>
      <c r="R53" s="36">
        <f t="shared" si="30"/>
        <v>0.17700000000001026</v>
      </c>
      <c r="S53" s="36">
        <f t="shared" si="31"/>
        <v>91.732751982559463</v>
      </c>
      <c r="T53" s="14">
        <f t="shared" si="32"/>
        <v>230.54275228256844</v>
      </c>
      <c r="U53" s="14">
        <f t="shared" si="33"/>
        <v>8.0902427072812166</v>
      </c>
      <c r="V53" s="14">
        <f t="shared" si="34"/>
        <v>20.332397971939152</v>
      </c>
      <c r="W53" s="14">
        <f t="shared" si="35"/>
        <v>0.177005310159315</v>
      </c>
      <c r="X53" s="14">
        <f t="shared" si="36"/>
        <v>0.44484974549239042</v>
      </c>
      <c r="Z53" t="s">
        <v>571</v>
      </c>
      <c r="AA53" s="10">
        <v>5</v>
      </c>
      <c r="AB53" s="36">
        <v>62.778744425111498</v>
      </c>
      <c r="AC53" s="14">
        <v>36.939261214775705</v>
      </c>
      <c r="AD53" s="14">
        <v>0.28199436011279422</v>
      </c>
    </row>
    <row r="54" spans="1:30" ht="16" x14ac:dyDescent="0.2">
      <c r="A54" t="s">
        <v>668</v>
      </c>
      <c r="B54" s="10">
        <v>5</v>
      </c>
      <c r="C54" s="3" t="s">
        <v>50</v>
      </c>
      <c r="D54" s="25" t="s">
        <v>52</v>
      </c>
      <c r="E54" s="6" t="str">
        <f t="shared" si="27"/>
        <v>KLP 089-01</v>
      </c>
      <c r="F54" s="26">
        <v>0.47</v>
      </c>
      <c r="G54" s="31">
        <v>68.94</v>
      </c>
      <c r="H54" s="31">
        <v>30.61</v>
      </c>
      <c r="I54" s="31" t="s">
        <v>668</v>
      </c>
      <c r="J54" s="31"/>
      <c r="K54" s="31"/>
      <c r="L54" s="31">
        <v>0.443</v>
      </c>
      <c r="N54" s="31"/>
      <c r="O54" s="31"/>
      <c r="P54" s="32">
        <f t="shared" si="28"/>
        <v>99.992999999999995</v>
      </c>
      <c r="Q54" s="36">
        <f t="shared" si="29"/>
        <v>-2.1649348980190553E-15</v>
      </c>
      <c r="R54" s="36">
        <f t="shared" si="30"/>
        <v>0.44299999999999784</v>
      </c>
      <c r="S54" s="36">
        <f t="shared" si="31"/>
        <v>68.944826137829651</v>
      </c>
      <c r="T54" s="14">
        <f t="shared" si="32"/>
        <v>32.404068284779932</v>
      </c>
      <c r="U54" s="14">
        <f t="shared" si="33"/>
        <v>30.612142849999501</v>
      </c>
      <c r="V54" s="14">
        <f t="shared" si="34"/>
        <v>14.387707139499765</v>
      </c>
      <c r="W54" s="14">
        <f t="shared" si="35"/>
        <v>0.44303101217084984</v>
      </c>
      <c r="X54" s="14">
        <f t="shared" si="36"/>
        <v>0.2082245757202994</v>
      </c>
      <c r="Z54" t="s">
        <v>572</v>
      </c>
      <c r="AA54" s="10">
        <v>5</v>
      </c>
      <c r="AB54" s="36">
        <v>88.365301918115094</v>
      </c>
      <c r="AC54" s="14">
        <v>9.9505970358221489</v>
      </c>
      <c r="AD54" s="14">
        <v>1.6841010460627648</v>
      </c>
    </row>
    <row r="55" spans="1:30" ht="16" x14ac:dyDescent="0.2">
      <c r="A55" t="s">
        <v>668</v>
      </c>
      <c r="B55" s="10">
        <v>5</v>
      </c>
      <c r="C55" s="3" t="s">
        <v>50</v>
      </c>
      <c r="D55" s="25" t="s">
        <v>53</v>
      </c>
      <c r="E55" s="6" t="str">
        <f t="shared" si="27"/>
        <v>KLP 089-02</v>
      </c>
      <c r="F55" s="26">
        <v>0.46</v>
      </c>
      <c r="G55" s="31">
        <v>67.849999999999994</v>
      </c>
      <c r="H55" s="31">
        <v>32.15</v>
      </c>
      <c r="I55" s="31" t="s">
        <v>668</v>
      </c>
      <c r="J55" s="31"/>
      <c r="K55" s="31"/>
      <c r="L55" s="31"/>
      <c r="N55" s="31"/>
      <c r="O55" s="31"/>
      <c r="P55" s="32">
        <f t="shared" si="28"/>
        <v>100</v>
      </c>
      <c r="Q55" s="36">
        <f t="shared" si="29"/>
        <v>7.1054273576010019E-15</v>
      </c>
      <c r="R55" s="36">
        <f t="shared" si="30"/>
        <v>0</v>
      </c>
      <c r="S55" s="36">
        <f t="shared" si="31"/>
        <v>67.849999999999994</v>
      </c>
      <c r="T55" s="14">
        <f t="shared" si="32"/>
        <v>31.210999999999999</v>
      </c>
      <c r="U55" s="14">
        <f t="shared" si="33"/>
        <v>32.15</v>
      </c>
      <c r="V55" s="14">
        <f t="shared" si="34"/>
        <v>14.789</v>
      </c>
      <c r="W55" s="14">
        <f t="shared" si="35"/>
        <v>0</v>
      </c>
      <c r="X55" s="14">
        <f t="shared" si="36"/>
        <v>0</v>
      </c>
      <c r="Z55" t="s">
        <v>573</v>
      </c>
      <c r="AA55" s="10">
        <v>5</v>
      </c>
      <c r="AB55" s="36">
        <v>75.663026521060857</v>
      </c>
      <c r="AC55" s="14">
        <v>23.820952838113531</v>
      </c>
      <c r="AD55" s="14">
        <v>0.51602064082561716</v>
      </c>
    </row>
    <row r="56" spans="1:30" ht="16" x14ac:dyDescent="0.2">
      <c r="A56" t="s">
        <v>668</v>
      </c>
      <c r="B56" s="10">
        <v>5</v>
      </c>
      <c r="C56" s="3" t="s">
        <v>50</v>
      </c>
      <c r="D56" s="25" t="s">
        <v>54</v>
      </c>
      <c r="E56" s="6" t="str">
        <f t="shared" si="27"/>
        <v>KLP 089-03</v>
      </c>
      <c r="F56" s="26">
        <v>0.54</v>
      </c>
      <c r="G56" s="34">
        <v>74.8</v>
      </c>
      <c r="H56" s="34">
        <v>25.2</v>
      </c>
      <c r="I56" s="31" t="s">
        <v>668</v>
      </c>
      <c r="J56" s="34"/>
      <c r="K56" s="34"/>
      <c r="L56" s="34"/>
      <c r="N56" s="34"/>
      <c r="O56" s="34"/>
      <c r="P56" s="32">
        <f t="shared" si="28"/>
        <v>100</v>
      </c>
      <c r="Q56" s="36">
        <f t="shared" si="29"/>
        <v>3.5527136788005009E-15</v>
      </c>
      <c r="R56" s="36">
        <f t="shared" si="30"/>
        <v>0</v>
      </c>
      <c r="S56" s="36">
        <f t="shared" si="31"/>
        <v>74.8</v>
      </c>
      <c r="T56" s="14">
        <f t="shared" si="32"/>
        <v>40.392000000000003</v>
      </c>
      <c r="U56" s="14">
        <f t="shared" si="33"/>
        <v>25.2</v>
      </c>
      <c r="V56" s="14">
        <f t="shared" si="34"/>
        <v>13.608000000000001</v>
      </c>
      <c r="W56" s="14">
        <f t="shared" si="35"/>
        <v>0</v>
      </c>
      <c r="X56" s="14">
        <f t="shared" si="36"/>
        <v>0</v>
      </c>
      <c r="Z56" t="s">
        <v>574</v>
      </c>
      <c r="AA56" s="10">
        <v>5</v>
      </c>
      <c r="AB56" s="36">
        <v>86.12</v>
      </c>
      <c r="AC56" s="14">
        <v>13.22</v>
      </c>
      <c r="AD56" s="14">
        <v>0.65999999999999481</v>
      </c>
    </row>
    <row r="57" spans="1:30" ht="16" x14ac:dyDescent="0.2">
      <c r="A57" t="s">
        <v>668</v>
      </c>
      <c r="B57" s="10">
        <v>5</v>
      </c>
      <c r="C57" s="3" t="s">
        <v>50</v>
      </c>
      <c r="D57" s="25" t="s">
        <v>55</v>
      </c>
      <c r="E57" s="6" t="str">
        <f t="shared" si="27"/>
        <v>KLP 089-04</v>
      </c>
      <c r="F57" s="26">
        <v>0.94</v>
      </c>
      <c r="G57" s="31">
        <v>37.81</v>
      </c>
      <c r="H57" s="31">
        <v>61.35</v>
      </c>
      <c r="I57" s="31" t="s">
        <v>668</v>
      </c>
      <c r="J57" s="31"/>
      <c r="K57" s="31">
        <v>0.39800000000000002</v>
      </c>
      <c r="L57" s="31">
        <v>0.443</v>
      </c>
      <c r="N57" s="31"/>
      <c r="O57" s="31"/>
      <c r="P57" s="32">
        <f>SUM(H57:O57)</f>
        <v>62.191000000000003</v>
      </c>
      <c r="Q57" s="36">
        <f>P57-H57-G57-L57</f>
        <v>-37.411999999999999</v>
      </c>
      <c r="R57" s="36">
        <f>P57-H57-G57</f>
        <v>-36.969000000000001</v>
      </c>
      <c r="S57" s="36">
        <f>(H57/P57)*100</f>
        <v>98.647714299496712</v>
      </c>
      <c r="T57" s="14">
        <f t="shared" si="32"/>
        <v>92.728851441526899</v>
      </c>
      <c r="U57" s="14">
        <f>(G57/P57)*100</f>
        <v>60.796578283031309</v>
      </c>
      <c r="V57" s="14">
        <f t="shared" si="34"/>
        <v>57.148783586049426</v>
      </c>
      <c r="W57" s="14">
        <f t="shared" si="35"/>
        <v>-59.444292582528014</v>
      </c>
      <c r="X57" s="14">
        <f t="shared" si="36"/>
        <v>-55.877635027576332</v>
      </c>
      <c r="Z57" t="s">
        <v>575</v>
      </c>
      <c r="AA57" s="10">
        <v>5</v>
      </c>
      <c r="AB57" s="36">
        <v>66.717998460046203</v>
      </c>
      <c r="AC57" s="14">
        <v>32.909012729618112</v>
      </c>
      <c r="AD57" s="14">
        <v>0.37298881033569459</v>
      </c>
    </row>
    <row r="58" spans="1:30" ht="16" x14ac:dyDescent="0.2">
      <c r="A58" t="s">
        <v>677</v>
      </c>
      <c r="B58" s="10">
        <v>5</v>
      </c>
      <c r="C58" s="3" t="s">
        <v>50</v>
      </c>
      <c r="D58" s="25" t="s">
        <v>56</v>
      </c>
      <c r="E58" s="6" t="str">
        <f t="shared" si="27"/>
        <v>KLP 142-01</v>
      </c>
      <c r="F58" s="26">
        <v>0.37</v>
      </c>
      <c r="G58" s="31">
        <v>62.78</v>
      </c>
      <c r="H58" s="31">
        <v>36.94</v>
      </c>
      <c r="I58" s="31"/>
      <c r="J58" s="31"/>
      <c r="K58" s="31"/>
      <c r="L58" s="31">
        <v>0.28199999999999997</v>
      </c>
      <c r="N58" s="31"/>
      <c r="O58" s="31"/>
      <c r="P58" s="32">
        <f t="shared" si="28"/>
        <v>100.002</v>
      </c>
      <c r="Q58" s="36">
        <f t="shared" si="29"/>
        <v>-3.4972025275692431E-15</v>
      </c>
      <c r="R58" s="36">
        <f t="shared" si="30"/>
        <v>0.28199999999999648</v>
      </c>
      <c r="S58" s="36">
        <f t="shared" si="31"/>
        <v>62.778744425111498</v>
      </c>
      <c r="T58" s="14">
        <f t="shared" si="32"/>
        <v>23.228135437291254</v>
      </c>
      <c r="U58" s="14">
        <f t="shared" si="33"/>
        <v>36.939261214775705</v>
      </c>
      <c r="V58" s="14">
        <f t="shared" si="34"/>
        <v>13.66752664946701</v>
      </c>
      <c r="W58" s="14">
        <f t="shared" si="35"/>
        <v>0.28199436011279422</v>
      </c>
      <c r="X58" s="14">
        <f t="shared" si="36"/>
        <v>0.10433791324173386</v>
      </c>
      <c r="Z58" t="s">
        <v>576</v>
      </c>
      <c r="AA58" s="10">
        <v>5</v>
      </c>
      <c r="AB58" s="36">
        <v>74.837006519739205</v>
      </c>
      <c r="AC58" s="14">
        <v>23.459061637534496</v>
      </c>
      <c r="AD58" s="14">
        <v>1.7039318427263055</v>
      </c>
    </row>
    <row r="59" spans="1:30" ht="16" x14ac:dyDescent="0.2">
      <c r="A59" t="s">
        <v>678</v>
      </c>
      <c r="B59" s="10">
        <v>5</v>
      </c>
      <c r="C59" s="3" t="s">
        <v>50</v>
      </c>
      <c r="D59" s="25" t="s">
        <v>57</v>
      </c>
      <c r="E59" s="6" t="str">
        <f t="shared" si="27"/>
        <v>KLP 142-03</v>
      </c>
      <c r="F59" s="26">
        <v>0.63</v>
      </c>
      <c r="G59" s="31">
        <v>88.36</v>
      </c>
      <c r="H59" s="31">
        <v>9.9499999999999993</v>
      </c>
      <c r="I59" s="31"/>
      <c r="J59" s="31"/>
      <c r="K59" s="31">
        <v>0.35299999999999998</v>
      </c>
      <c r="L59" s="126">
        <v>1.331</v>
      </c>
      <c r="N59" s="31"/>
      <c r="O59" s="31"/>
      <c r="P59" s="32">
        <f t="shared" si="28"/>
        <v>99.994</v>
      </c>
      <c r="Q59" s="36">
        <f t="shared" si="29"/>
        <v>0.35300000000000109</v>
      </c>
      <c r="R59" s="36">
        <f t="shared" si="30"/>
        <v>1.6840000000000011</v>
      </c>
      <c r="S59" s="36">
        <f t="shared" si="31"/>
        <v>88.365301918115094</v>
      </c>
      <c r="T59" s="14">
        <f t="shared" si="32"/>
        <v>55.670140208412512</v>
      </c>
      <c r="U59" s="14">
        <f t="shared" si="33"/>
        <v>9.9505970358221489</v>
      </c>
      <c r="V59" s="14">
        <f t="shared" si="34"/>
        <v>6.2688761325679536</v>
      </c>
      <c r="W59" s="14">
        <f t="shared" si="35"/>
        <v>1.6841010460627648</v>
      </c>
      <c r="X59" s="14">
        <f t="shared" si="36"/>
        <v>1.0609836590195418</v>
      </c>
      <c r="Z59" t="s">
        <v>577</v>
      </c>
      <c r="AA59" s="10">
        <v>5</v>
      </c>
      <c r="AB59" s="36">
        <v>77.503799696024316</v>
      </c>
      <c r="AC59" s="14">
        <v>22.178225741940647</v>
      </c>
      <c r="AD59" s="14">
        <v>0.31797456203502794</v>
      </c>
    </row>
    <row r="60" spans="1:30" ht="16" x14ac:dyDescent="0.2">
      <c r="A60" t="s">
        <v>690</v>
      </c>
      <c r="B60" s="10">
        <v>5</v>
      </c>
      <c r="C60" s="3" t="s">
        <v>50</v>
      </c>
      <c r="D60" s="25" t="s">
        <v>69</v>
      </c>
      <c r="E60" s="6" t="str">
        <f t="shared" si="27"/>
        <v>KLP 160-04</v>
      </c>
      <c r="F60" s="26">
        <v>0.08</v>
      </c>
      <c r="G60" s="31">
        <v>75.66</v>
      </c>
      <c r="H60" s="31">
        <v>23.82</v>
      </c>
      <c r="I60" s="31"/>
      <c r="J60" s="35"/>
      <c r="K60" s="31">
        <v>0.27600000000000002</v>
      </c>
      <c r="L60" s="31">
        <v>0.24</v>
      </c>
      <c r="N60" s="31"/>
      <c r="O60" s="31"/>
      <c r="P60" s="32">
        <f t="shared" si="28"/>
        <v>99.995999999999981</v>
      </c>
      <c r="Q60" s="36">
        <f t="shared" si="29"/>
        <v>0.27599999999998404</v>
      </c>
      <c r="R60" s="36">
        <f t="shared" si="30"/>
        <v>0.51599999999998403</v>
      </c>
      <c r="S60" s="36">
        <f t="shared" si="31"/>
        <v>75.663026521060857</v>
      </c>
      <c r="T60" s="14">
        <f t="shared" si="32"/>
        <v>6.0530421216848689</v>
      </c>
      <c r="U60" s="14">
        <f t="shared" si="33"/>
        <v>23.820952838113531</v>
      </c>
      <c r="V60" s="14">
        <f t="shared" si="34"/>
        <v>1.9056762270490826</v>
      </c>
      <c r="W60" s="14">
        <f t="shared" si="35"/>
        <v>0.51602064082561716</v>
      </c>
      <c r="X60" s="14">
        <f t="shared" si="36"/>
        <v>4.1281651266049373E-2</v>
      </c>
      <c r="Z60" t="s">
        <v>578</v>
      </c>
      <c r="AA60" s="10">
        <v>5</v>
      </c>
      <c r="AB60" s="36">
        <v>80.572417172515159</v>
      </c>
      <c r="AC60" s="14">
        <v>19.310579317379521</v>
      </c>
      <c r="AD60" s="14">
        <v>0.11700351010531114</v>
      </c>
    </row>
    <row r="61" spans="1:30" ht="16" x14ac:dyDescent="0.2">
      <c r="A61" t="s">
        <v>679</v>
      </c>
      <c r="B61" s="10">
        <v>5</v>
      </c>
      <c r="C61" s="3" t="s">
        <v>50</v>
      </c>
      <c r="D61" s="25" t="s">
        <v>59</v>
      </c>
      <c r="E61" s="6" t="str">
        <f t="shared" si="27"/>
        <v>KLP 160-05</v>
      </c>
      <c r="F61" s="26">
        <v>0.53</v>
      </c>
      <c r="G61" s="31">
        <v>86.12</v>
      </c>
      <c r="H61" s="31">
        <v>13.22</v>
      </c>
      <c r="I61" s="31"/>
      <c r="J61" s="34"/>
      <c r="K61" s="31">
        <v>0.66</v>
      </c>
      <c r="L61" s="31"/>
      <c r="N61" s="31"/>
      <c r="O61" s="31"/>
      <c r="P61" s="32">
        <f t="shared" si="28"/>
        <v>100</v>
      </c>
      <c r="Q61" s="36">
        <f t="shared" si="29"/>
        <v>0.65999999999999481</v>
      </c>
      <c r="R61" s="36">
        <f t="shared" si="30"/>
        <v>0.65999999999999481</v>
      </c>
      <c r="S61" s="36">
        <f t="shared" si="31"/>
        <v>86.12</v>
      </c>
      <c r="T61" s="14">
        <f t="shared" si="32"/>
        <v>45.643600000000006</v>
      </c>
      <c r="U61" s="14">
        <f t="shared" si="33"/>
        <v>13.22</v>
      </c>
      <c r="V61" s="14">
        <f t="shared" si="34"/>
        <v>7.0066000000000006</v>
      </c>
      <c r="W61" s="14">
        <f t="shared" si="35"/>
        <v>0.65999999999999481</v>
      </c>
      <c r="X61" s="14">
        <f t="shared" si="36"/>
        <v>0.34979999999999728</v>
      </c>
      <c r="Z61" t="s">
        <v>579</v>
      </c>
      <c r="AA61" s="10">
        <v>5</v>
      </c>
      <c r="AB61" s="36">
        <v>74.849999999999994</v>
      </c>
      <c r="AC61" s="14">
        <v>23.89</v>
      </c>
      <c r="AD61" s="14">
        <v>1.2600000000000051</v>
      </c>
    </row>
    <row r="62" spans="1:30" ht="16" x14ac:dyDescent="0.2">
      <c r="A62" t="s">
        <v>689</v>
      </c>
      <c r="B62" s="10">
        <v>5</v>
      </c>
      <c r="C62" s="3" t="s">
        <v>50</v>
      </c>
      <c r="D62" s="25" t="s">
        <v>60</v>
      </c>
      <c r="E62" s="6" t="str">
        <f t="shared" si="27"/>
        <v>KLP 160-09</v>
      </c>
      <c r="F62" s="26">
        <v>1.61</v>
      </c>
      <c r="G62" s="31">
        <v>66.72</v>
      </c>
      <c r="H62" s="31">
        <v>32.909999999999997</v>
      </c>
      <c r="I62" s="31"/>
      <c r="J62" s="31"/>
      <c r="K62" s="31"/>
      <c r="L62" s="34">
        <v>0.373</v>
      </c>
      <c r="N62" s="31"/>
      <c r="O62" s="31"/>
      <c r="P62" s="32">
        <f t="shared" si="28"/>
        <v>100.003</v>
      </c>
      <c r="Q62" s="36">
        <f t="shared" si="29"/>
        <v>4.6629367034256575E-15</v>
      </c>
      <c r="R62" s="36">
        <f t="shared" si="30"/>
        <v>0.37300000000000466</v>
      </c>
      <c r="S62" s="36">
        <f t="shared" si="31"/>
        <v>66.717998460046203</v>
      </c>
      <c r="T62" s="14">
        <f t="shared" si="32"/>
        <v>107.41597752067439</v>
      </c>
      <c r="U62" s="14">
        <f t="shared" si="33"/>
        <v>32.909012729618112</v>
      </c>
      <c r="V62" s="14">
        <f t="shared" si="34"/>
        <v>52.983510494685163</v>
      </c>
      <c r="W62" s="14">
        <f t="shared" si="35"/>
        <v>0.37298881033569459</v>
      </c>
      <c r="X62" s="14">
        <f t="shared" si="36"/>
        <v>0.60051198464046829</v>
      </c>
      <c r="Z62" t="s">
        <v>562</v>
      </c>
      <c r="AA62" s="10">
        <v>2</v>
      </c>
      <c r="AB62" s="36">
        <v>82.511650233004659</v>
      </c>
      <c r="AC62" s="14">
        <v>16.830336606732132</v>
      </c>
      <c r="AD62" s="14">
        <v>0.65801316026320655</v>
      </c>
    </row>
    <row r="63" spans="1:30" ht="16" x14ac:dyDescent="0.2">
      <c r="A63" t="s">
        <v>685</v>
      </c>
      <c r="B63" s="10">
        <v>5</v>
      </c>
      <c r="C63" s="3" t="s">
        <v>50</v>
      </c>
      <c r="D63" s="25" t="s">
        <v>61</v>
      </c>
      <c r="E63" s="6" t="str">
        <f t="shared" si="27"/>
        <v>KLP 160-13</v>
      </c>
      <c r="F63" s="26">
        <v>0.75</v>
      </c>
      <c r="G63" s="31">
        <v>74.84</v>
      </c>
      <c r="H63" s="31">
        <v>23.46</v>
      </c>
      <c r="I63" s="31"/>
      <c r="J63" s="31"/>
      <c r="K63" s="31">
        <v>0.67600000000000005</v>
      </c>
      <c r="L63" s="31">
        <v>1.028</v>
      </c>
      <c r="N63" s="31"/>
      <c r="O63" s="31"/>
      <c r="P63" s="32">
        <f t="shared" si="28"/>
        <v>100.00400000000002</v>
      </c>
      <c r="Q63" s="36">
        <f t="shared" si="29"/>
        <v>0.67600000000001481</v>
      </c>
      <c r="R63" s="36">
        <f t="shared" si="30"/>
        <v>1.7040000000000148</v>
      </c>
      <c r="S63" s="36">
        <f t="shared" si="31"/>
        <v>74.837006519739205</v>
      </c>
      <c r="T63" s="14">
        <f t="shared" si="32"/>
        <v>56.127754889804407</v>
      </c>
      <c r="U63" s="14">
        <f t="shared" si="33"/>
        <v>23.459061637534496</v>
      </c>
      <c r="V63" s="14">
        <f t="shared" si="34"/>
        <v>17.594296228150874</v>
      </c>
      <c r="W63" s="14">
        <f t="shared" si="35"/>
        <v>1.7039318427263055</v>
      </c>
      <c r="X63" s="14">
        <f t="shared" si="36"/>
        <v>1.2779488820447291</v>
      </c>
      <c r="Z63" t="s">
        <v>580</v>
      </c>
      <c r="AA63" s="10">
        <v>5</v>
      </c>
      <c r="AB63" s="36">
        <v>64.195506314557989</v>
      </c>
      <c r="AC63" s="14">
        <v>35.507514473986816</v>
      </c>
      <c r="AD63" s="14">
        <v>0.29697921145520223</v>
      </c>
    </row>
    <row r="64" spans="1:30" ht="16" x14ac:dyDescent="0.2">
      <c r="A64" t="s">
        <v>686</v>
      </c>
      <c r="B64" s="10">
        <v>5</v>
      </c>
      <c r="C64" s="3" t="s">
        <v>50</v>
      </c>
      <c r="D64" s="25" t="s">
        <v>62</v>
      </c>
      <c r="E64" s="6" t="str">
        <f t="shared" si="27"/>
        <v>KLP 160-14</v>
      </c>
      <c r="F64" s="26">
        <v>0.35</v>
      </c>
      <c r="G64" s="31">
        <v>77.510000000000005</v>
      </c>
      <c r="H64" s="31">
        <v>22.18</v>
      </c>
      <c r="I64" s="31"/>
      <c r="J64" s="31"/>
      <c r="K64" s="31">
        <v>0.318</v>
      </c>
      <c r="L64" s="31"/>
      <c r="N64" s="31"/>
      <c r="O64" s="31"/>
      <c r="P64" s="32">
        <f t="shared" si="28"/>
        <v>100.008</v>
      </c>
      <c r="Q64" s="36">
        <f t="shared" si="29"/>
        <v>0.31799999999999073</v>
      </c>
      <c r="R64" s="36">
        <f t="shared" si="30"/>
        <v>0.31799999999999073</v>
      </c>
      <c r="S64" s="36">
        <f t="shared" si="31"/>
        <v>77.503799696024316</v>
      </c>
      <c r="T64" s="14">
        <f t="shared" si="32"/>
        <v>27.12632989360851</v>
      </c>
      <c r="U64" s="14">
        <f t="shared" si="33"/>
        <v>22.178225741940647</v>
      </c>
      <c r="V64" s="14">
        <f t="shared" si="34"/>
        <v>7.7623790096792256</v>
      </c>
      <c r="W64" s="14">
        <f t="shared" si="35"/>
        <v>0.31797456203502794</v>
      </c>
      <c r="X64" s="14">
        <f t="shared" si="36"/>
        <v>0.11129109671225977</v>
      </c>
      <c r="Z64" t="s">
        <v>581</v>
      </c>
      <c r="AA64" s="10">
        <v>5</v>
      </c>
      <c r="AB64" s="36">
        <v>70.37</v>
      </c>
      <c r="AC64" s="14">
        <v>18.100000000000001</v>
      </c>
      <c r="AD64" s="14">
        <v>11.529999999999994</v>
      </c>
    </row>
    <row r="65" spans="1:30" ht="16" x14ac:dyDescent="0.2">
      <c r="A65" t="s">
        <v>687</v>
      </c>
      <c r="B65" s="10">
        <v>5</v>
      </c>
      <c r="C65" s="3" t="s">
        <v>50</v>
      </c>
      <c r="D65" s="25" t="s">
        <v>58</v>
      </c>
      <c r="E65" s="6" t="str">
        <f t="shared" si="27"/>
        <v>KLP 160-15(1)</v>
      </c>
      <c r="F65" s="26">
        <v>0.09</v>
      </c>
      <c r="G65" s="31">
        <v>80.569999999999993</v>
      </c>
      <c r="H65" s="31">
        <v>19.309999999999999</v>
      </c>
      <c r="I65" s="31"/>
      <c r="J65" s="31"/>
      <c r="K65" s="31"/>
      <c r="L65" s="31"/>
      <c r="N65" s="31"/>
      <c r="O65" s="31">
        <v>0.11700000000000001</v>
      </c>
      <c r="P65" s="32">
        <f t="shared" si="28"/>
        <v>99.997</v>
      </c>
      <c r="Q65" s="36">
        <f t="shared" si="29"/>
        <v>0.11700000000000799</v>
      </c>
      <c r="R65" s="36">
        <f t="shared" si="30"/>
        <v>0.11700000000000799</v>
      </c>
      <c r="S65" s="36">
        <f t="shared" si="31"/>
        <v>80.572417172515159</v>
      </c>
      <c r="T65" s="14">
        <f t="shared" si="32"/>
        <v>7.2515175455263643</v>
      </c>
      <c r="U65" s="14">
        <f t="shared" si="33"/>
        <v>19.310579317379521</v>
      </c>
      <c r="V65" s="14">
        <f t="shared" si="34"/>
        <v>1.7379521385641568</v>
      </c>
      <c r="W65" s="14">
        <f t="shared" si="35"/>
        <v>0.11700351010531114</v>
      </c>
      <c r="X65" s="14">
        <f t="shared" si="36"/>
        <v>1.0530315909478002E-2</v>
      </c>
      <c r="Z65" t="s">
        <v>582</v>
      </c>
      <c r="AA65" s="10">
        <v>5</v>
      </c>
      <c r="AB65" s="36">
        <v>79.03</v>
      </c>
      <c r="AC65" s="14">
        <v>20.97</v>
      </c>
      <c r="AD65" s="14">
        <v>0</v>
      </c>
    </row>
    <row r="66" spans="1:30" ht="16" x14ac:dyDescent="0.2">
      <c r="A66" t="s">
        <v>688</v>
      </c>
      <c r="B66" s="10">
        <v>5</v>
      </c>
      <c r="C66" s="3" t="s">
        <v>50</v>
      </c>
      <c r="D66" s="25" t="s">
        <v>63</v>
      </c>
      <c r="E66" s="6" t="str">
        <f t="shared" si="27"/>
        <v>KLP 160-15(2)</v>
      </c>
      <c r="F66" s="26">
        <v>0.76</v>
      </c>
      <c r="G66" s="34">
        <v>74.849999999999994</v>
      </c>
      <c r="H66" s="34">
        <v>23.89</v>
      </c>
      <c r="I66" s="34"/>
      <c r="J66" s="34"/>
      <c r="K66" s="34">
        <v>0.25</v>
      </c>
      <c r="L66" s="34">
        <v>1.01</v>
      </c>
      <c r="N66" s="34"/>
      <c r="O66" s="34"/>
      <c r="P66" s="32">
        <f t="shared" si="28"/>
        <v>100</v>
      </c>
      <c r="Q66" s="36">
        <f t="shared" si="29"/>
        <v>0.25000000000000511</v>
      </c>
      <c r="R66" s="36">
        <f t="shared" si="30"/>
        <v>1.2600000000000051</v>
      </c>
      <c r="S66" s="36">
        <f t="shared" si="31"/>
        <v>74.849999999999994</v>
      </c>
      <c r="T66" s="14">
        <f t="shared" si="32"/>
        <v>56.885999999999996</v>
      </c>
      <c r="U66" s="14">
        <f t="shared" si="33"/>
        <v>23.89</v>
      </c>
      <c r="V66" s="14">
        <f t="shared" si="34"/>
        <v>18.156400000000001</v>
      </c>
      <c r="W66" s="14">
        <f t="shared" si="35"/>
        <v>1.2600000000000051</v>
      </c>
      <c r="X66" s="14">
        <f t="shared" si="36"/>
        <v>0.95760000000000389</v>
      </c>
      <c r="Z66" t="s">
        <v>563</v>
      </c>
      <c r="AA66" s="10">
        <v>2</v>
      </c>
      <c r="AB66" s="36">
        <v>38.511925596279816</v>
      </c>
      <c r="AC66" s="14">
        <v>59.432971648582431</v>
      </c>
      <c r="AD66" s="14">
        <v>2.0551027551377494</v>
      </c>
    </row>
    <row r="67" spans="1:30" ht="16" x14ac:dyDescent="0.2">
      <c r="A67" t="s">
        <v>680</v>
      </c>
      <c r="B67" s="10">
        <v>5</v>
      </c>
      <c r="C67" s="3" t="s">
        <v>50</v>
      </c>
      <c r="D67" s="25" t="s">
        <v>51</v>
      </c>
      <c r="E67" s="6" t="str">
        <f t="shared" si="27"/>
        <v>KLP 210-02</v>
      </c>
      <c r="F67" s="26">
        <v>0.22</v>
      </c>
      <c r="G67" s="31">
        <v>64.2</v>
      </c>
      <c r="H67" s="31">
        <v>35.51</v>
      </c>
      <c r="I67" s="31"/>
      <c r="J67" s="31"/>
      <c r="K67" s="31"/>
      <c r="L67" s="31">
        <v>0.29699999999999999</v>
      </c>
      <c r="N67" s="31"/>
      <c r="O67" s="31"/>
      <c r="P67" s="32">
        <f t="shared" si="28"/>
        <v>100.00700000000001</v>
      </c>
      <c r="Q67" s="36">
        <f t="shared" si="29"/>
        <v>4.163336342344337E-15</v>
      </c>
      <c r="R67" s="36">
        <f t="shared" si="30"/>
        <v>0.29700000000000415</v>
      </c>
      <c r="S67" s="36">
        <f t="shared" si="31"/>
        <v>64.195506314557989</v>
      </c>
      <c r="T67" s="14">
        <f t="shared" si="32"/>
        <v>14.123011389202757</v>
      </c>
      <c r="U67" s="14">
        <f t="shared" si="33"/>
        <v>35.507514473986816</v>
      </c>
      <c r="V67" s="14">
        <f t="shared" si="34"/>
        <v>7.8116531842771</v>
      </c>
      <c r="W67" s="14">
        <f t="shared" si="35"/>
        <v>0.29697921145520223</v>
      </c>
      <c r="X67" s="14">
        <f t="shared" si="36"/>
        <v>6.5335426520144485E-2</v>
      </c>
      <c r="Z67" t="s">
        <v>564</v>
      </c>
      <c r="AA67" s="10">
        <v>2</v>
      </c>
      <c r="AB67" s="36">
        <v>50.702028081123238</v>
      </c>
      <c r="AC67" s="14">
        <v>48.731949277971111</v>
      </c>
      <c r="AD67" s="14">
        <v>0.5660226409056458</v>
      </c>
    </row>
    <row r="68" spans="1:30" ht="16" x14ac:dyDescent="0.2">
      <c r="A68" t="s">
        <v>681</v>
      </c>
      <c r="B68" s="10">
        <v>5</v>
      </c>
      <c r="C68" s="3" t="s">
        <v>50</v>
      </c>
      <c r="D68" s="25" t="s">
        <v>13</v>
      </c>
      <c r="E68" s="6" t="str">
        <f t="shared" si="27"/>
        <v>KLP 237-01</v>
      </c>
      <c r="F68" s="26">
        <v>0.7</v>
      </c>
      <c r="G68" s="31">
        <v>70.37</v>
      </c>
      <c r="H68" s="31">
        <v>18.100000000000001</v>
      </c>
      <c r="I68" s="31"/>
      <c r="J68" s="31"/>
      <c r="K68" s="31">
        <v>0.2</v>
      </c>
      <c r="L68" s="126">
        <v>11.33</v>
      </c>
      <c r="N68" s="31"/>
      <c r="O68" s="31"/>
      <c r="P68" s="32">
        <f t="shared" si="28"/>
        <v>100</v>
      </c>
      <c r="Q68" s="36">
        <f t="shared" si="29"/>
        <v>0.19999999999999396</v>
      </c>
      <c r="R68" s="36">
        <f t="shared" si="30"/>
        <v>11.529999999999994</v>
      </c>
      <c r="S68" s="36">
        <f t="shared" si="31"/>
        <v>70.37</v>
      </c>
      <c r="T68" s="14">
        <f t="shared" si="32"/>
        <v>49.259</v>
      </c>
      <c r="U68" s="14">
        <f t="shared" si="33"/>
        <v>18.100000000000001</v>
      </c>
      <c r="V68" s="14">
        <f t="shared" si="34"/>
        <v>12.67</v>
      </c>
      <c r="W68" s="14">
        <f t="shared" si="35"/>
        <v>11.529999999999994</v>
      </c>
      <c r="X68" s="14">
        <f t="shared" si="36"/>
        <v>8.0709999999999962</v>
      </c>
      <c r="Z68" t="s">
        <v>565</v>
      </c>
      <c r="AA68" s="10">
        <v>2</v>
      </c>
      <c r="AB68" s="36">
        <v>49.18196727869114</v>
      </c>
      <c r="AC68" s="14">
        <v>49.60198407936317</v>
      </c>
      <c r="AD68" s="14">
        <v>1.216048641945686</v>
      </c>
    </row>
    <row r="69" spans="1:30" ht="16" x14ac:dyDescent="0.2">
      <c r="A69" t="s">
        <v>682</v>
      </c>
      <c r="B69" s="10">
        <v>5</v>
      </c>
      <c r="C69" s="3" t="s">
        <v>50</v>
      </c>
      <c r="D69" s="25" t="s">
        <v>230</v>
      </c>
      <c r="E69" s="6" t="str">
        <f t="shared" si="27"/>
        <v>KLP 527-01</v>
      </c>
      <c r="F69" s="26">
        <v>9.6999999999999993</v>
      </c>
      <c r="G69" s="31">
        <v>79.03</v>
      </c>
      <c r="H69" s="31">
        <v>20.97</v>
      </c>
      <c r="I69" s="31"/>
      <c r="J69" s="31"/>
      <c r="K69" s="31"/>
      <c r="L69" s="31"/>
      <c r="N69" s="31"/>
      <c r="O69" s="31"/>
      <c r="P69" s="32">
        <f t="shared" si="28"/>
        <v>100</v>
      </c>
      <c r="Q69" s="36">
        <f t="shared" si="29"/>
        <v>0</v>
      </c>
      <c r="R69" s="36">
        <f t="shared" si="30"/>
        <v>0</v>
      </c>
      <c r="S69" s="36">
        <f t="shared" si="31"/>
        <v>79.03</v>
      </c>
      <c r="T69" s="14">
        <f t="shared" si="32"/>
        <v>766.59100000000001</v>
      </c>
      <c r="U69" s="14">
        <f t="shared" si="33"/>
        <v>20.97</v>
      </c>
      <c r="V69" s="14">
        <f t="shared" si="34"/>
        <v>203.40899999999996</v>
      </c>
      <c r="W69" s="14">
        <f t="shared" si="35"/>
        <v>0</v>
      </c>
      <c r="X69" s="14">
        <f t="shared" si="36"/>
        <v>0</v>
      </c>
      <c r="Z69" t="s">
        <v>566</v>
      </c>
      <c r="AA69" s="10">
        <v>2</v>
      </c>
      <c r="AB69" s="36">
        <v>91.732751982559463</v>
      </c>
      <c r="AC69" s="14">
        <v>8.0902427072812166</v>
      </c>
      <c r="AD69" s="14">
        <v>0.177005310159315</v>
      </c>
    </row>
    <row r="70" spans="1:30" ht="16" x14ac:dyDescent="0.2">
      <c r="B70" s="10">
        <v>5</v>
      </c>
      <c r="C70" s="3" t="s">
        <v>50</v>
      </c>
      <c r="D70" s="25" t="s">
        <v>64</v>
      </c>
      <c r="E70" s="6" t="str">
        <f t="shared" si="27"/>
        <v>KLP 666-01</v>
      </c>
      <c r="F70" s="26">
        <v>0.56999999999999995</v>
      </c>
      <c r="G70" s="31">
        <v>71.510000000000005</v>
      </c>
      <c r="H70" s="31">
        <v>28.49</v>
      </c>
      <c r="I70" s="31"/>
      <c r="J70" s="35"/>
      <c r="K70" s="31"/>
      <c r="L70" s="31"/>
      <c r="N70" s="31"/>
      <c r="O70" s="31"/>
      <c r="P70" s="32">
        <f t="shared" si="28"/>
        <v>100</v>
      </c>
      <c r="Q70" s="36">
        <f t="shared" si="29"/>
        <v>-3.5527136788005009E-15</v>
      </c>
      <c r="R70" s="36">
        <f t="shared" si="30"/>
        <v>0</v>
      </c>
      <c r="S70" s="36">
        <f t="shared" si="31"/>
        <v>71.510000000000005</v>
      </c>
      <c r="T70" s="14">
        <f t="shared" si="32"/>
        <v>40.7607</v>
      </c>
      <c r="U70" s="14">
        <f t="shared" si="33"/>
        <v>28.49</v>
      </c>
      <c r="V70" s="14">
        <f t="shared" si="34"/>
        <v>16.239299999999997</v>
      </c>
      <c r="W70" s="14">
        <f t="shared" si="35"/>
        <v>0</v>
      </c>
      <c r="X70" s="14">
        <f t="shared" si="36"/>
        <v>0</v>
      </c>
      <c r="Z70" t="s">
        <v>583</v>
      </c>
      <c r="AA70" s="10">
        <v>5</v>
      </c>
      <c r="AB70" s="36">
        <v>71.510000000000005</v>
      </c>
      <c r="AC70" s="14">
        <v>28.49</v>
      </c>
      <c r="AD70" s="14">
        <v>0</v>
      </c>
    </row>
    <row r="71" spans="1:30" ht="16" x14ac:dyDescent="0.2">
      <c r="B71" s="10">
        <v>5</v>
      </c>
      <c r="C71" s="3" t="s">
        <v>50</v>
      </c>
      <c r="D71" s="25" t="s">
        <v>65</v>
      </c>
      <c r="E71" s="6" t="str">
        <f t="shared" si="27"/>
        <v>KLP 666-02</v>
      </c>
      <c r="F71" s="26">
        <v>1.24</v>
      </c>
      <c r="G71" s="31">
        <v>57.96</v>
      </c>
      <c r="H71" s="31">
        <v>40.96</v>
      </c>
      <c r="I71" s="31"/>
      <c r="J71" s="34"/>
      <c r="K71" s="31">
        <v>0.221</v>
      </c>
      <c r="L71" s="31">
        <v>0.86299999999999999</v>
      </c>
      <c r="N71" s="31"/>
      <c r="O71" s="31"/>
      <c r="P71" s="32">
        <f t="shared" si="28"/>
        <v>100.004</v>
      </c>
      <c r="Q71" s="36">
        <f t="shared" si="29"/>
        <v>0.22100000000000319</v>
      </c>
      <c r="R71" s="36">
        <f t="shared" si="30"/>
        <v>1.0840000000000032</v>
      </c>
      <c r="S71" s="36">
        <f t="shared" si="31"/>
        <v>57.957681692732287</v>
      </c>
      <c r="T71" s="14">
        <f t="shared" si="32"/>
        <v>71.867525298988042</v>
      </c>
      <c r="U71" s="14">
        <f t="shared" si="33"/>
        <v>40.958361665533374</v>
      </c>
      <c r="V71" s="14">
        <f t="shared" si="34"/>
        <v>50.788368465261385</v>
      </c>
      <c r="W71" s="14">
        <f t="shared" si="35"/>
        <v>1.0839566417343338</v>
      </c>
      <c r="X71" s="14">
        <f t="shared" si="36"/>
        <v>1.344106235750574</v>
      </c>
      <c r="Z71" t="s">
        <v>584</v>
      </c>
      <c r="AA71" s="10">
        <v>5</v>
      </c>
      <c r="AB71" s="36">
        <v>57.957681692732287</v>
      </c>
      <c r="AC71" s="14">
        <v>40.958361665533374</v>
      </c>
      <c r="AD71" s="14">
        <v>1.0839566417343338</v>
      </c>
    </row>
    <row r="72" spans="1:30" ht="16" x14ac:dyDescent="0.2">
      <c r="B72" s="10">
        <v>5</v>
      </c>
      <c r="C72" s="3" t="s">
        <v>50</v>
      </c>
      <c r="D72" s="25" t="s">
        <v>66</v>
      </c>
      <c r="E72" s="6" t="str">
        <f t="shared" si="27"/>
        <v>KLP 666-03</v>
      </c>
      <c r="F72" s="26">
        <v>0.69</v>
      </c>
      <c r="G72" s="31">
        <v>85.36</v>
      </c>
      <c r="H72" s="31">
        <v>14.29</v>
      </c>
      <c r="I72" s="31"/>
      <c r="J72" s="31"/>
      <c r="K72" s="31">
        <v>0.34799999999999998</v>
      </c>
      <c r="L72" s="34"/>
      <c r="N72" s="31"/>
      <c r="O72" s="31"/>
      <c r="P72" s="32">
        <f t="shared" si="28"/>
        <v>99.998000000000005</v>
      </c>
      <c r="Q72" s="36">
        <f t="shared" si="29"/>
        <v>0.34800000000000608</v>
      </c>
      <c r="R72" s="36">
        <f t="shared" si="30"/>
        <v>0.34800000000000608</v>
      </c>
      <c r="S72" s="36">
        <f t="shared" si="31"/>
        <v>85.361707234144674</v>
      </c>
      <c r="T72" s="14">
        <f t="shared" si="32"/>
        <v>58.899577991559823</v>
      </c>
      <c r="U72" s="14">
        <f t="shared" si="33"/>
        <v>14.290285805716113</v>
      </c>
      <c r="V72" s="14">
        <f t="shared" si="34"/>
        <v>9.8602972059441178</v>
      </c>
      <c r="W72" s="14">
        <f t="shared" si="35"/>
        <v>0.34800696013920884</v>
      </c>
      <c r="X72" s="14">
        <f t="shared" si="36"/>
        <v>0.24012480249605408</v>
      </c>
      <c r="Z72" t="s">
        <v>585</v>
      </c>
      <c r="AA72" s="10">
        <v>5</v>
      </c>
      <c r="AB72" s="36">
        <v>85.361707234144674</v>
      </c>
      <c r="AC72" s="14">
        <v>14.290285805716113</v>
      </c>
      <c r="AD72" s="14">
        <v>0.34800696013920884</v>
      </c>
    </row>
    <row r="73" spans="1:30" ht="16" x14ac:dyDescent="0.2">
      <c r="B73" s="10">
        <v>5</v>
      </c>
      <c r="C73" s="3" t="s">
        <v>50</v>
      </c>
      <c r="D73" s="25" t="s">
        <v>67</v>
      </c>
      <c r="E73" s="6" t="str">
        <f t="shared" si="27"/>
        <v>KLP 666-04</v>
      </c>
      <c r="F73" s="26">
        <v>0.04</v>
      </c>
      <c r="G73" s="31">
        <v>73.5</v>
      </c>
      <c r="H73" s="31">
        <v>26.17</v>
      </c>
      <c r="I73" s="31"/>
      <c r="J73" s="31"/>
      <c r="K73" s="31"/>
      <c r="L73" s="31">
        <v>0.32600000000000001</v>
      </c>
      <c r="N73" s="31"/>
      <c r="O73" s="31"/>
      <c r="P73" s="32">
        <f t="shared" si="28"/>
        <v>99.995999999999995</v>
      </c>
      <c r="Q73" s="36">
        <f t="shared" si="29"/>
        <v>-6.6058269965196814E-15</v>
      </c>
      <c r="R73" s="36">
        <f t="shared" si="30"/>
        <v>0.32599999999999341</v>
      </c>
      <c r="S73" s="36">
        <f t="shared" si="31"/>
        <v>73.502940117604709</v>
      </c>
      <c r="T73" s="14">
        <f t="shared" si="32"/>
        <v>2.9401176047041884</v>
      </c>
      <c r="U73" s="14">
        <f t="shared" si="33"/>
        <v>26.171046841873679</v>
      </c>
      <c r="V73" s="14">
        <f t="shared" si="34"/>
        <v>1.0468418736749472</v>
      </c>
      <c r="W73" s="14">
        <f t="shared" si="35"/>
        <v>0.32601304052161428</v>
      </c>
      <c r="X73" s="14">
        <f t="shared" si="36"/>
        <v>1.3040521620864571E-2</v>
      </c>
      <c r="Z73" t="s">
        <v>586</v>
      </c>
      <c r="AA73" s="10">
        <v>5</v>
      </c>
      <c r="AB73" s="36">
        <v>73.502940117604709</v>
      </c>
      <c r="AC73" s="14">
        <v>26.171046841873679</v>
      </c>
      <c r="AD73" s="14">
        <v>0.32601304052161428</v>
      </c>
    </row>
    <row r="74" spans="1:30" ht="16" x14ac:dyDescent="0.2">
      <c r="B74" s="10">
        <v>5</v>
      </c>
      <c r="C74" s="3" t="s">
        <v>50</v>
      </c>
      <c r="D74" s="25" t="s">
        <v>68</v>
      </c>
      <c r="E74" s="6" t="str">
        <f t="shared" si="27"/>
        <v>KLP 666-07</v>
      </c>
      <c r="F74" s="26">
        <v>0.08</v>
      </c>
      <c r="G74" s="31">
        <v>68.61</v>
      </c>
      <c r="H74" s="31">
        <v>30.43</v>
      </c>
      <c r="I74" s="31"/>
      <c r="J74" s="31"/>
      <c r="K74" s="31">
        <v>0.56000000000000005</v>
      </c>
      <c r="L74" s="31">
        <v>0.39900000000000002</v>
      </c>
      <c r="N74" s="31"/>
      <c r="O74" s="31"/>
      <c r="P74" s="32">
        <f t="shared" si="28"/>
        <v>99.998999999999995</v>
      </c>
      <c r="Q74" s="36">
        <f t="shared" si="29"/>
        <v>0.55999999999999606</v>
      </c>
      <c r="R74" s="36">
        <f t="shared" si="30"/>
        <v>0.95899999999999608</v>
      </c>
      <c r="S74" s="36">
        <f t="shared" si="31"/>
        <v>68.610686106861067</v>
      </c>
      <c r="T74" s="14">
        <f t="shared" si="32"/>
        <v>5.488854888548885</v>
      </c>
      <c r="U74" s="14">
        <f t="shared" si="33"/>
        <v>30.43030430304303</v>
      </c>
      <c r="V74" s="14">
        <f t="shared" si="34"/>
        <v>2.4344243442434426</v>
      </c>
      <c r="W74" s="14">
        <f t="shared" si="35"/>
        <v>0.95900959009589704</v>
      </c>
      <c r="X74" s="14">
        <f t="shared" si="36"/>
        <v>7.6720767207671764E-2</v>
      </c>
      <c r="Z74" t="s">
        <v>587</v>
      </c>
      <c r="AA74" s="10">
        <v>5</v>
      </c>
      <c r="AB74" s="36">
        <v>68.610686106861067</v>
      </c>
      <c r="AC74" s="14">
        <v>30.43030430304303</v>
      </c>
      <c r="AD74" s="14">
        <v>0.95900959009589704</v>
      </c>
    </row>
    <row r="75" spans="1:30" ht="16" x14ac:dyDescent="0.2">
      <c r="A75" t="s">
        <v>683</v>
      </c>
      <c r="B75" s="10">
        <v>6</v>
      </c>
      <c r="C75" s="3" t="s">
        <v>50</v>
      </c>
      <c r="D75" s="25" t="s">
        <v>521</v>
      </c>
      <c r="E75" s="6" t="str">
        <f t="shared" si="27"/>
        <v>KLP xxx2565-1</v>
      </c>
      <c r="F75" s="26">
        <v>7.33</v>
      </c>
      <c r="G75" s="31">
        <v>89.21</v>
      </c>
      <c r="H75" s="31">
        <v>8.64</v>
      </c>
      <c r="I75" s="31"/>
      <c r="J75" s="31"/>
      <c r="K75" s="31">
        <v>0.38400000000000001</v>
      </c>
      <c r="L75" s="31">
        <v>1.7609999999999999</v>
      </c>
      <c r="N75" s="31"/>
      <c r="O75" s="31"/>
      <c r="P75" s="32">
        <f t="shared" si="28"/>
        <v>99.99499999999999</v>
      </c>
      <c r="Q75" s="36">
        <f t="shared" si="29"/>
        <v>0.38399999999999612</v>
      </c>
      <c r="R75" s="36">
        <f t="shared" si="30"/>
        <v>2.144999999999996</v>
      </c>
      <c r="S75" s="36">
        <f t="shared" si="31"/>
        <v>89.214460723036154</v>
      </c>
      <c r="T75" s="14">
        <f t="shared" si="32"/>
        <v>653.94199709985503</v>
      </c>
      <c r="U75" s="14">
        <f t="shared" si="33"/>
        <v>8.6404320216010806</v>
      </c>
      <c r="V75" s="14">
        <f t="shared" si="34"/>
        <v>63.334366718335922</v>
      </c>
      <c r="W75" s="14">
        <f t="shared" si="35"/>
        <v>2.1451072553627646</v>
      </c>
      <c r="X75" s="14">
        <f t="shared" si="36"/>
        <v>15.723636181809065</v>
      </c>
      <c r="Z75" t="s">
        <v>661</v>
      </c>
      <c r="AA75" s="10">
        <v>6</v>
      </c>
      <c r="AB75" s="36">
        <v>89.214460723036154</v>
      </c>
      <c r="AC75" s="14">
        <v>8.6404320216010806</v>
      </c>
      <c r="AD75" s="14">
        <v>2.1451072553627646</v>
      </c>
    </row>
    <row r="76" spans="1:30" ht="16" x14ac:dyDescent="0.2">
      <c r="B76" s="10">
        <v>7</v>
      </c>
      <c r="C76" s="3" t="s">
        <v>50</v>
      </c>
      <c r="D76" s="25" t="s">
        <v>522</v>
      </c>
      <c r="E76" s="6" t="str">
        <f t="shared" si="27"/>
        <v>KLP xxx2566-2</v>
      </c>
      <c r="F76" s="26">
        <v>7.33</v>
      </c>
      <c r="G76" s="31">
        <v>89.21</v>
      </c>
      <c r="H76" s="31">
        <v>8.83</v>
      </c>
      <c r="I76" s="31"/>
      <c r="J76" s="31"/>
      <c r="K76" s="31">
        <v>0.40699999999999997</v>
      </c>
      <c r="L76" s="31">
        <v>1.548</v>
      </c>
      <c r="N76" s="31"/>
      <c r="O76" s="31"/>
      <c r="P76" s="32">
        <f t="shared" si="28"/>
        <v>99.99499999999999</v>
      </c>
      <c r="Q76" s="36">
        <f t="shared" si="29"/>
        <v>0.40699999999999648</v>
      </c>
      <c r="R76" s="36">
        <f t="shared" si="30"/>
        <v>1.9549999999999965</v>
      </c>
      <c r="S76" s="36">
        <f t="shared" si="31"/>
        <v>89.214460723036154</v>
      </c>
      <c r="T76" s="14">
        <f t="shared" si="32"/>
        <v>653.94199709985503</v>
      </c>
      <c r="U76" s="14">
        <f t="shared" ref="U76" si="37">(H76/P76)*100</f>
        <v>8.8304415220761037</v>
      </c>
      <c r="V76" s="14">
        <f t="shared" ref="V76" si="38">F76*U76</f>
        <v>64.727136356817837</v>
      </c>
      <c r="W76" s="14">
        <f t="shared" ref="W76" si="39">(R76/P76)*100</f>
        <v>1.9550977548877408</v>
      </c>
      <c r="X76" s="14">
        <f t="shared" ref="X76" si="40">F76*W76</f>
        <v>14.33086654332714</v>
      </c>
      <c r="Z76" t="s">
        <v>662</v>
      </c>
      <c r="AA76" s="10">
        <v>6</v>
      </c>
      <c r="AB76" s="36">
        <v>89.214460723036154</v>
      </c>
      <c r="AC76" s="14">
        <v>8.8304415220761037</v>
      </c>
      <c r="AD76" s="14">
        <v>1.9550977548877408</v>
      </c>
    </row>
    <row r="77" spans="1:30" x14ac:dyDescent="0.2">
      <c r="B77" s="10"/>
      <c r="C77" s="3"/>
      <c r="D77" s="25"/>
      <c r="E77" s="25"/>
      <c r="F77" s="26">
        <f>SUM(F49:F76)</f>
        <v>50.96479999999999</v>
      </c>
      <c r="G77" s="31"/>
      <c r="H77" s="31"/>
      <c r="I77" s="31"/>
      <c r="J77" s="31"/>
      <c r="K77" s="31"/>
      <c r="L77" s="31"/>
      <c r="N77" s="31"/>
      <c r="O77" s="31"/>
      <c r="P77" s="32"/>
      <c r="Q77" s="36"/>
      <c r="R77" s="36"/>
      <c r="S77" s="124" t="s">
        <v>527</v>
      </c>
      <c r="T77" s="14">
        <f>SUM(T49:T76)</f>
        <v>3875.7148565296375</v>
      </c>
      <c r="U77" s="14"/>
      <c r="V77" s="14">
        <f>SUM(V49:V76)</f>
        <v>1220.545004018159</v>
      </c>
      <c r="W77" s="14"/>
      <c r="X77" s="14">
        <f>SUM(X49:X76)</f>
        <v>0.22013945220370168</v>
      </c>
    </row>
    <row r="78" spans="1:30" x14ac:dyDescent="0.2">
      <c r="B78" s="10"/>
      <c r="C78" s="3"/>
      <c r="D78" s="25"/>
      <c r="E78" s="25"/>
      <c r="F78" s="26"/>
      <c r="G78" s="31"/>
      <c r="H78" s="31"/>
      <c r="I78" s="31"/>
      <c r="J78" s="31"/>
      <c r="K78" s="31"/>
      <c r="L78" s="31"/>
      <c r="N78" s="31"/>
      <c r="O78" s="31"/>
      <c r="P78" s="32"/>
      <c r="Q78" s="36"/>
      <c r="R78" s="36"/>
      <c r="S78" s="124" t="s">
        <v>526</v>
      </c>
      <c r="T78" s="14">
        <f>T77/F77</f>
        <v>76.046896221110217</v>
      </c>
      <c r="U78" s="14"/>
      <c r="V78" s="14">
        <f>V77/F77</f>
        <v>23.948784337781358</v>
      </c>
      <c r="W78" s="14"/>
      <c r="X78" s="14">
        <f>X77/F77</f>
        <v>4.3194411084454707E-3</v>
      </c>
    </row>
    <row r="79" spans="1:30" x14ac:dyDescent="0.2">
      <c r="B79" s="10"/>
      <c r="C79" s="3"/>
      <c r="D79" s="25"/>
      <c r="E79" s="25"/>
      <c r="F79" s="26"/>
      <c r="G79" s="31"/>
      <c r="H79" s="31"/>
      <c r="I79" s="31"/>
      <c r="J79" s="31"/>
      <c r="K79" s="31"/>
      <c r="L79" s="31"/>
      <c r="N79" s="31"/>
      <c r="O79" s="31"/>
      <c r="P79" s="32"/>
      <c r="Q79" s="36"/>
      <c r="R79" s="36"/>
      <c r="S79" s="124" t="s">
        <v>497</v>
      </c>
      <c r="T79" s="14">
        <f>_xlfn.STDEV.S(S49:S76)</f>
        <v>13.719580070924348</v>
      </c>
      <c r="U79" s="14"/>
      <c r="V79" s="14">
        <f>_xlfn.STDEV.S(U49:U76)</f>
        <v>14.439779724591366</v>
      </c>
      <c r="W79" s="14"/>
      <c r="X79" s="14">
        <f>_xlfn.STDEV.S(W49:W76)</f>
        <v>11.647415325274482</v>
      </c>
    </row>
    <row r="80" spans="1:30" x14ac:dyDescent="0.2">
      <c r="C80" s="10"/>
      <c r="D80" s="10"/>
      <c r="E80" s="10"/>
      <c r="N80" s="19"/>
      <c r="O80" s="25"/>
      <c r="Z80" s="30" t="s">
        <v>125</v>
      </c>
      <c r="AA80" s="30" t="s">
        <v>489</v>
      </c>
      <c r="AB80" t="s">
        <v>431</v>
      </c>
      <c r="AC80" t="s">
        <v>432</v>
      </c>
      <c r="AD80" t="s">
        <v>529</v>
      </c>
    </row>
    <row r="81" spans="1:30" x14ac:dyDescent="0.2">
      <c r="A81" s="12" t="s">
        <v>70</v>
      </c>
      <c r="B81" s="10">
        <v>2</v>
      </c>
      <c r="C81" s="3" t="s">
        <v>70</v>
      </c>
      <c r="D81" t="s">
        <v>113</v>
      </c>
      <c r="E81" s="6" t="str">
        <f>C81&amp;" "&amp;D81</f>
        <v>PKT 011-01</v>
      </c>
      <c r="F81" s="14">
        <v>2.1230000000000002</v>
      </c>
      <c r="G81" s="31">
        <v>95.65</v>
      </c>
      <c r="H81" s="31">
        <v>3.78</v>
      </c>
      <c r="I81" s="31"/>
      <c r="J81" s="31"/>
      <c r="K81" s="31"/>
      <c r="L81" s="31">
        <v>0.57199999999999995</v>
      </c>
      <c r="M81" s="31"/>
      <c r="N81" s="31"/>
      <c r="O81" s="31"/>
      <c r="P81" s="32">
        <f>SUM(G81:O81)</f>
        <v>100.00200000000001</v>
      </c>
      <c r="Q81" s="36">
        <f>P81-G81-H81-L81</f>
        <v>4.1078251911130792E-15</v>
      </c>
      <c r="R81" s="36">
        <f t="shared" si="30"/>
        <v>0.57200000000000406</v>
      </c>
      <c r="S81" s="36">
        <f t="shared" ref="S81" si="41">(G81/P81)*100</f>
        <v>95.648087038259234</v>
      </c>
      <c r="T81" s="14">
        <f t="shared" ref="T81" si="42">F81*S81</f>
        <v>203.06088878222437</v>
      </c>
      <c r="U81" s="14">
        <f t="shared" ref="U81" si="43">(H81/P81)*100</f>
        <v>3.7799244015119693</v>
      </c>
      <c r="V81" s="14">
        <f t="shared" ref="V81" si="44">F81*U81</f>
        <v>8.0247795044099117</v>
      </c>
      <c r="W81" s="14">
        <f t="shared" ref="W81" si="45">(R81/P81)*100</f>
        <v>0.57198856022879951</v>
      </c>
      <c r="X81" s="14">
        <f t="shared" ref="X81" si="46">F81*W81</f>
        <v>1.2143317133657414</v>
      </c>
      <c r="Z81" t="s">
        <v>588</v>
      </c>
      <c r="AA81" s="10">
        <v>2</v>
      </c>
      <c r="AB81" s="36">
        <v>95.648087038259234</v>
      </c>
      <c r="AC81" s="14">
        <v>3.7799244015119693</v>
      </c>
      <c r="AD81" s="14">
        <v>0.57198856022879951</v>
      </c>
    </row>
    <row r="82" spans="1:30" x14ac:dyDescent="0.2">
      <c r="B82" s="10">
        <v>2</v>
      </c>
      <c r="C82" s="3" t="s">
        <v>70</v>
      </c>
      <c r="D82" t="s">
        <v>114</v>
      </c>
      <c r="E82" s="6" t="str">
        <f t="shared" ref="E82:E100" si="47">C82&amp;" "&amp;D82</f>
        <v>PKT 011-02</v>
      </c>
      <c r="F82" s="14">
        <v>0.7117</v>
      </c>
      <c r="G82" s="31">
        <v>89.83</v>
      </c>
      <c r="H82" s="31">
        <v>9.18</v>
      </c>
      <c r="I82" s="31"/>
      <c r="J82" s="31"/>
      <c r="K82" s="31"/>
      <c r="L82" s="31">
        <v>0.99199999999999999</v>
      </c>
      <c r="M82" s="31"/>
      <c r="N82" s="31"/>
      <c r="O82" s="31"/>
      <c r="P82" s="32">
        <f t="shared" ref="P82:P99" si="48">SUM(G82:O82)</f>
        <v>100.002</v>
      </c>
      <c r="Q82" s="36">
        <f t="shared" ref="Q82:Q99" si="49">P82-G82-H82-L82</f>
        <v>-2.6645352591003757E-15</v>
      </c>
      <c r="R82" s="36">
        <f t="shared" si="30"/>
        <v>0.99199999999999733</v>
      </c>
      <c r="S82" s="36">
        <f t="shared" ref="S82:S99" si="50">(G82/P82)*100</f>
        <v>89.828203435931286</v>
      </c>
      <c r="T82" s="14">
        <f t="shared" ref="T82:T99" si="51">F82*S82</f>
        <v>63.930732385352293</v>
      </c>
      <c r="U82" s="14">
        <f t="shared" ref="U82:U99" si="52">(H82/P82)*100</f>
        <v>9.1798164036719268</v>
      </c>
      <c r="V82" s="14">
        <f t="shared" ref="V82:V99" si="53">F82*U82</f>
        <v>6.5332753344933101</v>
      </c>
      <c r="W82" s="14">
        <f t="shared" ref="W82:W99" si="54">(R82/P82)*100</f>
        <v>0.99198016039678938</v>
      </c>
      <c r="X82" s="14">
        <f t="shared" ref="X82:X99" si="55">F82*W82</f>
        <v>0.70599228015439497</v>
      </c>
      <c r="Z82" t="s">
        <v>589</v>
      </c>
      <c r="AA82" s="10">
        <v>2</v>
      </c>
      <c r="AB82" s="36">
        <v>89.828203435931286</v>
      </c>
      <c r="AC82" s="14">
        <v>9.1798164036719268</v>
      </c>
      <c r="AD82" s="14">
        <v>0.99198016039678938</v>
      </c>
    </row>
    <row r="83" spans="1:30" x14ac:dyDescent="0.2">
      <c r="B83" s="10">
        <v>2</v>
      </c>
      <c r="C83" s="3" t="s">
        <v>70</v>
      </c>
      <c r="D83" t="s">
        <v>115</v>
      </c>
      <c r="E83" s="6" t="str">
        <f t="shared" si="47"/>
        <v>PKT 011-11</v>
      </c>
      <c r="F83" s="14">
        <v>0.93489999999999995</v>
      </c>
      <c r="G83" s="31">
        <v>55.66</v>
      </c>
      <c r="H83" s="31">
        <v>43.79</v>
      </c>
      <c r="I83" s="31"/>
      <c r="J83" s="31"/>
      <c r="K83" s="31"/>
      <c r="L83" s="31">
        <v>0.54900000000000004</v>
      </c>
      <c r="M83" s="31"/>
      <c r="N83" s="31"/>
      <c r="O83" s="31"/>
      <c r="P83" s="32">
        <f t="shared" si="48"/>
        <v>99.998999999999995</v>
      </c>
      <c r="Q83" s="36">
        <f t="shared" si="49"/>
        <v>0</v>
      </c>
      <c r="R83" s="36">
        <f t="shared" si="30"/>
        <v>0.54899999999999949</v>
      </c>
      <c r="S83" s="36">
        <f t="shared" si="50"/>
        <v>55.660556605566057</v>
      </c>
      <c r="T83" s="14">
        <f t="shared" si="51"/>
        <v>52.037054370543707</v>
      </c>
      <c r="U83" s="14">
        <f t="shared" si="52"/>
        <v>43.79043790437904</v>
      </c>
      <c r="V83" s="14">
        <f t="shared" si="53"/>
        <v>40.939680396803965</v>
      </c>
      <c r="W83" s="14">
        <f t="shared" si="54"/>
        <v>0.54900549005490007</v>
      </c>
      <c r="X83" s="14">
        <f t="shared" si="55"/>
        <v>0.51326523265232604</v>
      </c>
      <c r="Z83" t="s">
        <v>590</v>
      </c>
      <c r="AA83" s="10">
        <v>2</v>
      </c>
      <c r="AB83" s="36">
        <v>55.660556605566057</v>
      </c>
      <c r="AC83" s="14">
        <v>43.79043790437904</v>
      </c>
      <c r="AD83" s="14">
        <v>0.54900549005490007</v>
      </c>
    </row>
    <row r="84" spans="1:30" x14ac:dyDescent="0.2">
      <c r="B84" s="10">
        <v>2</v>
      </c>
      <c r="C84" s="3" t="s">
        <v>70</v>
      </c>
      <c r="D84" t="s">
        <v>116</v>
      </c>
      <c r="E84" s="6" t="str">
        <f t="shared" si="47"/>
        <v>PKT 047-01</v>
      </c>
      <c r="F84" s="14">
        <v>0.20949999999999999</v>
      </c>
      <c r="G84" s="31">
        <v>85.1</v>
      </c>
      <c r="H84" s="31">
        <v>13.39</v>
      </c>
      <c r="I84" s="31"/>
      <c r="J84" s="31"/>
      <c r="K84" s="31">
        <v>0.14899999999999999</v>
      </c>
      <c r="L84" s="31">
        <v>1.3620000000000001</v>
      </c>
      <c r="M84" s="31"/>
      <c r="N84" s="31"/>
      <c r="O84" s="31"/>
      <c r="P84" s="32">
        <f t="shared" si="48"/>
        <v>100.00099999999999</v>
      </c>
      <c r="Q84" s="36">
        <f t="shared" si="49"/>
        <v>0.14899999999999558</v>
      </c>
      <c r="R84" s="36">
        <f t="shared" si="30"/>
        <v>1.5109999999999957</v>
      </c>
      <c r="S84" s="36">
        <f t="shared" si="50"/>
        <v>85.099149008509926</v>
      </c>
      <c r="T84" s="14">
        <f t="shared" si="51"/>
        <v>17.828271717282828</v>
      </c>
      <c r="U84" s="14">
        <f t="shared" si="52"/>
        <v>13.389866101338988</v>
      </c>
      <c r="V84" s="14">
        <f t="shared" si="53"/>
        <v>2.805176948230518</v>
      </c>
      <c r="W84" s="14">
        <f t="shared" si="54"/>
        <v>1.5109848901510943</v>
      </c>
      <c r="X84" s="14">
        <f t="shared" si="55"/>
        <v>0.31655133448665423</v>
      </c>
      <c r="Z84" t="s">
        <v>591</v>
      </c>
      <c r="AA84" s="10">
        <v>2</v>
      </c>
      <c r="AB84" s="36">
        <v>85.099149008509926</v>
      </c>
      <c r="AC84" s="14">
        <v>13.389866101338988</v>
      </c>
      <c r="AD84" s="14">
        <v>1.5109848901510943</v>
      </c>
    </row>
    <row r="85" spans="1:30" x14ac:dyDescent="0.2">
      <c r="B85" s="10">
        <v>2</v>
      </c>
      <c r="C85" s="3" t="s">
        <v>70</v>
      </c>
      <c r="D85" t="s">
        <v>117</v>
      </c>
      <c r="E85" s="6" t="str">
        <f t="shared" si="47"/>
        <v>PKT 047-07</v>
      </c>
      <c r="F85" s="14">
        <v>1.2171000000000001</v>
      </c>
      <c r="G85" s="31">
        <v>95.11</v>
      </c>
      <c r="H85" s="31">
        <v>3.85</v>
      </c>
      <c r="I85" s="31"/>
      <c r="J85" s="31"/>
      <c r="K85" s="31">
        <v>0.378</v>
      </c>
      <c r="L85" s="31">
        <v>0.66800000000000004</v>
      </c>
      <c r="M85" s="31"/>
      <c r="N85" s="31"/>
      <c r="O85" s="31"/>
      <c r="P85" s="32">
        <f t="shared" si="48"/>
        <v>100.006</v>
      </c>
      <c r="Q85" s="36">
        <f t="shared" si="49"/>
        <v>0.37800000000000067</v>
      </c>
      <c r="R85" s="36">
        <f t="shared" si="30"/>
        <v>1.0460000000000007</v>
      </c>
      <c r="S85" s="36">
        <f t="shared" si="50"/>
        <v>95.104293742375461</v>
      </c>
      <c r="T85" s="14">
        <f t="shared" si="51"/>
        <v>115.75143591384519</v>
      </c>
      <c r="U85" s="14">
        <f t="shared" si="52"/>
        <v>3.8497690138591687</v>
      </c>
      <c r="V85" s="14">
        <f t="shared" si="53"/>
        <v>4.6855538667679948</v>
      </c>
      <c r="W85" s="14">
        <f t="shared" si="54"/>
        <v>1.0459372437653749</v>
      </c>
      <c r="X85" s="14">
        <f t="shared" si="55"/>
        <v>1.2730102193868378</v>
      </c>
      <c r="Z85" t="s">
        <v>592</v>
      </c>
      <c r="AA85" s="10">
        <v>2</v>
      </c>
      <c r="AB85" s="36">
        <v>95.104293742375461</v>
      </c>
      <c r="AC85" s="14">
        <v>3.8497690138591687</v>
      </c>
      <c r="AD85" s="14">
        <v>1.0459372437653749</v>
      </c>
    </row>
    <row r="86" spans="1:30" ht="16" x14ac:dyDescent="0.2">
      <c r="B86" s="10">
        <v>5</v>
      </c>
      <c r="C86" s="3" t="s">
        <v>70</v>
      </c>
      <c r="D86" s="25" t="s">
        <v>76</v>
      </c>
      <c r="E86" s="6" t="str">
        <f t="shared" si="47"/>
        <v>PKT 050-01</v>
      </c>
      <c r="F86" s="26">
        <v>0.61</v>
      </c>
      <c r="G86" s="31">
        <v>95.8</v>
      </c>
      <c r="H86" s="31">
        <v>2.36</v>
      </c>
      <c r="I86" s="31"/>
      <c r="J86" s="31"/>
      <c r="K86" s="31"/>
      <c r="L86" s="31">
        <v>1.8420000000000001</v>
      </c>
      <c r="P86" s="32">
        <f t="shared" si="48"/>
        <v>100.002</v>
      </c>
      <c r="Q86" s="36">
        <f t="shared" si="49"/>
        <v>-1.7763568394002505E-15</v>
      </c>
      <c r="R86" s="36">
        <f t="shared" si="30"/>
        <v>1.8419999999999983</v>
      </c>
      <c r="S86" s="36">
        <f t="shared" si="50"/>
        <v>95.798084038319232</v>
      </c>
      <c r="T86" s="14">
        <f t="shared" si="51"/>
        <v>58.436831263374728</v>
      </c>
      <c r="U86" s="14">
        <f t="shared" si="52"/>
        <v>2.3599528009439812</v>
      </c>
      <c r="V86" s="14">
        <f t="shared" si="53"/>
        <v>1.4395712085758285</v>
      </c>
      <c r="W86" s="14">
        <f t="shared" si="54"/>
        <v>1.8419631607367835</v>
      </c>
      <c r="X86" s="14">
        <f t="shared" si="55"/>
        <v>1.1235975280494379</v>
      </c>
      <c r="Z86" t="s">
        <v>593</v>
      </c>
      <c r="AA86" s="10">
        <v>5</v>
      </c>
      <c r="AB86" s="36">
        <v>95.798084038319232</v>
      </c>
      <c r="AC86" s="14">
        <v>2.3599528009439812</v>
      </c>
      <c r="AD86" s="14">
        <v>1.8419631607367835</v>
      </c>
    </row>
    <row r="87" spans="1:30" ht="16" x14ac:dyDescent="0.2">
      <c r="B87" s="10">
        <v>5</v>
      </c>
      <c r="C87" s="3" t="s">
        <v>70</v>
      </c>
      <c r="D87" s="25" t="s">
        <v>77</v>
      </c>
      <c r="E87" s="6" t="str">
        <f t="shared" si="47"/>
        <v>PKT 050-02</v>
      </c>
      <c r="F87" s="26">
        <v>0.55000000000000004</v>
      </c>
      <c r="G87" s="31">
        <v>82.91</v>
      </c>
      <c r="H87" s="31">
        <v>16.149999999999999</v>
      </c>
      <c r="I87" s="31"/>
      <c r="J87" s="31"/>
      <c r="K87" s="31">
        <v>0.94</v>
      </c>
      <c r="L87" s="31"/>
      <c r="P87" s="32">
        <f t="shared" si="48"/>
        <v>100</v>
      </c>
      <c r="Q87" s="36">
        <f t="shared" si="49"/>
        <v>0.94000000000000483</v>
      </c>
      <c r="R87" s="36">
        <f t="shared" si="30"/>
        <v>0.94000000000000483</v>
      </c>
      <c r="S87" s="36">
        <f t="shared" si="50"/>
        <v>82.91</v>
      </c>
      <c r="T87" s="14">
        <f t="shared" si="51"/>
        <v>45.600500000000004</v>
      </c>
      <c r="U87" s="14">
        <f t="shared" si="52"/>
        <v>16.149999999999999</v>
      </c>
      <c r="V87" s="14">
        <f t="shared" si="53"/>
        <v>8.8825000000000003</v>
      </c>
      <c r="W87" s="14">
        <f t="shared" si="54"/>
        <v>0.94000000000000494</v>
      </c>
      <c r="X87" s="14">
        <f t="shared" si="55"/>
        <v>0.51700000000000279</v>
      </c>
      <c r="Z87" t="s">
        <v>594</v>
      </c>
      <c r="AA87" s="10">
        <v>5</v>
      </c>
      <c r="AB87" s="36">
        <v>82.91</v>
      </c>
      <c r="AC87" s="14">
        <v>16.149999999999999</v>
      </c>
      <c r="AD87" s="14">
        <v>0.94000000000000494</v>
      </c>
    </row>
    <row r="88" spans="1:30" ht="16" x14ac:dyDescent="0.2">
      <c r="B88" s="10">
        <v>5</v>
      </c>
      <c r="C88" s="3" t="s">
        <v>70</v>
      </c>
      <c r="D88" s="25" t="s">
        <v>78</v>
      </c>
      <c r="E88" s="6" t="str">
        <f t="shared" si="47"/>
        <v>PKT 050-03</v>
      </c>
      <c r="F88" s="26">
        <v>0.09</v>
      </c>
      <c r="G88" s="31">
        <v>86.06</v>
      </c>
      <c r="H88" s="31">
        <v>12.96</v>
      </c>
      <c r="I88" s="31"/>
      <c r="J88" s="35"/>
      <c r="K88" s="31">
        <v>0.223</v>
      </c>
      <c r="L88" s="31">
        <v>0.75800000000000001</v>
      </c>
      <c r="P88" s="32">
        <f t="shared" si="48"/>
        <v>100.001</v>
      </c>
      <c r="Q88" s="36">
        <f t="shared" si="49"/>
        <v>0.22300000000000164</v>
      </c>
      <c r="R88" s="36">
        <f t="shared" si="30"/>
        <v>0.98100000000000165</v>
      </c>
      <c r="S88" s="36">
        <f t="shared" si="50"/>
        <v>86.059139408605915</v>
      </c>
      <c r="T88" s="14">
        <f t="shared" si="51"/>
        <v>7.7453225467745321</v>
      </c>
      <c r="U88" s="14">
        <f t="shared" si="52"/>
        <v>12.959870401295987</v>
      </c>
      <c r="V88" s="14">
        <f t="shared" si="53"/>
        <v>1.1663883361166387</v>
      </c>
      <c r="W88" s="14">
        <f t="shared" si="54"/>
        <v>0.98099019009810062</v>
      </c>
      <c r="X88" s="14">
        <f t="shared" si="55"/>
        <v>8.8289117108829057E-2</v>
      </c>
      <c r="Z88" t="s">
        <v>595</v>
      </c>
      <c r="AA88" s="10">
        <v>5</v>
      </c>
      <c r="AB88" s="36">
        <v>86.059139408605915</v>
      </c>
      <c r="AC88" s="14">
        <v>12.959870401295987</v>
      </c>
      <c r="AD88" s="14">
        <v>0.98099019009810062</v>
      </c>
    </row>
    <row r="89" spans="1:30" ht="16" x14ac:dyDescent="0.2">
      <c r="B89" s="10">
        <v>5</v>
      </c>
      <c r="C89" s="3" t="s">
        <v>70</v>
      </c>
      <c r="D89" s="25" t="s">
        <v>79</v>
      </c>
      <c r="E89" s="6" t="str">
        <f t="shared" si="47"/>
        <v>PKT 050-04</v>
      </c>
      <c r="F89" s="26">
        <v>0.05</v>
      </c>
      <c r="G89" s="34">
        <v>53.06</v>
      </c>
      <c r="H89" s="34">
        <v>45.9</v>
      </c>
      <c r="I89" s="34"/>
      <c r="J89" s="34"/>
      <c r="K89" s="34">
        <v>0.6</v>
      </c>
      <c r="L89" s="34">
        <v>0.439</v>
      </c>
      <c r="P89" s="32">
        <f t="shared" si="48"/>
        <v>99.998999999999995</v>
      </c>
      <c r="Q89" s="36">
        <f t="shared" si="49"/>
        <v>0.59999999999999432</v>
      </c>
      <c r="R89" s="36">
        <f t="shared" si="30"/>
        <v>1.0389999999999944</v>
      </c>
      <c r="S89" s="36">
        <f t="shared" si="50"/>
        <v>53.060530605306056</v>
      </c>
      <c r="T89" s="14">
        <f t="shared" si="51"/>
        <v>2.6530265302653029</v>
      </c>
      <c r="U89" s="14">
        <f t="shared" si="52"/>
        <v>45.900459004590047</v>
      </c>
      <c r="V89" s="14">
        <f t="shared" si="53"/>
        <v>2.2950229502295025</v>
      </c>
      <c r="W89" s="14">
        <f t="shared" si="54"/>
        <v>1.0390103901038954</v>
      </c>
      <c r="X89" s="14">
        <f t="shared" si="55"/>
        <v>5.1950519505194775E-2</v>
      </c>
      <c r="Z89" t="s">
        <v>596</v>
      </c>
      <c r="AA89" s="10">
        <v>5</v>
      </c>
      <c r="AB89" s="36">
        <v>53.060530605306056</v>
      </c>
      <c r="AC89" s="14">
        <v>45.900459004590047</v>
      </c>
      <c r="AD89" s="14">
        <v>1.0390103901038954</v>
      </c>
    </row>
    <row r="90" spans="1:30" ht="16" x14ac:dyDescent="0.2">
      <c r="B90" s="10">
        <v>5</v>
      </c>
      <c r="C90" s="3" t="s">
        <v>70</v>
      </c>
      <c r="D90" s="25" t="s">
        <v>80</v>
      </c>
      <c r="E90" s="6" t="str">
        <f t="shared" si="47"/>
        <v>PKT 050-05</v>
      </c>
      <c r="F90" s="26">
        <v>0.4</v>
      </c>
      <c r="G90" s="31">
        <v>80.760000000000005</v>
      </c>
      <c r="H90" s="31">
        <v>18.22</v>
      </c>
      <c r="I90" s="31"/>
      <c r="J90" s="31"/>
      <c r="K90" s="31">
        <v>0.46</v>
      </c>
      <c r="L90" s="31">
        <v>0.55900000000000005</v>
      </c>
      <c r="P90" s="32">
        <f t="shared" si="48"/>
        <v>99.998999999999995</v>
      </c>
      <c r="Q90" s="36">
        <f t="shared" si="49"/>
        <v>0.45999999999999119</v>
      </c>
      <c r="R90" s="36">
        <f t="shared" si="30"/>
        <v>1.0189999999999912</v>
      </c>
      <c r="S90" s="36">
        <f t="shared" si="50"/>
        <v>80.760807608076092</v>
      </c>
      <c r="T90" s="14">
        <f t="shared" si="51"/>
        <v>32.30432304323044</v>
      </c>
      <c r="U90" s="14">
        <f t="shared" si="52"/>
        <v>18.22018220182202</v>
      </c>
      <c r="V90" s="14">
        <f t="shared" si="53"/>
        <v>7.2880728807288087</v>
      </c>
      <c r="W90" s="14">
        <f t="shared" si="54"/>
        <v>1.0190101901018922</v>
      </c>
      <c r="X90" s="14">
        <f t="shared" si="55"/>
        <v>0.40760407604075688</v>
      </c>
      <c r="Z90" t="s">
        <v>597</v>
      </c>
      <c r="AA90" s="10">
        <v>5</v>
      </c>
      <c r="AB90" s="36">
        <v>80.760807608076092</v>
      </c>
      <c r="AC90" s="14">
        <v>18.22018220182202</v>
      </c>
      <c r="AD90" s="14">
        <v>1.0190101901018922</v>
      </c>
    </row>
    <row r="91" spans="1:30" ht="16" x14ac:dyDescent="0.2">
      <c r="B91" s="10">
        <v>5</v>
      </c>
      <c r="C91" s="3" t="s">
        <v>70</v>
      </c>
      <c r="D91" s="25" t="s">
        <v>81</v>
      </c>
      <c r="E91" s="6" t="str">
        <f t="shared" si="47"/>
        <v>PKT 050-12</v>
      </c>
      <c r="F91" s="26">
        <v>0.08</v>
      </c>
      <c r="G91" s="31">
        <v>78.209999999999994</v>
      </c>
      <c r="H91" s="31">
        <v>20.91</v>
      </c>
      <c r="I91" s="31"/>
      <c r="J91" s="31"/>
      <c r="K91" s="31">
        <v>0.41199999999999998</v>
      </c>
      <c r="L91" s="31">
        <v>0.46</v>
      </c>
      <c r="P91" s="32">
        <f t="shared" si="48"/>
        <v>99.99199999999999</v>
      </c>
      <c r="Q91" s="36">
        <f t="shared" si="49"/>
        <v>0.41199999999999631</v>
      </c>
      <c r="R91" s="36">
        <f t="shared" si="30"/>
        <v>0.87199999999999633</v>
      </c>
      <c r="S91" s="36">
        <f t="shared" si="50"/>
        <v>78.216257300584047</v>
      </c>
      <c r="T91" s="14">
        <f t="shared" si="51"/>
        <v>6.2573005840467237</v>
      </c>
      <c r="U91" s="14">
        <f t="shared" si="52"/>
        <v>20.911672933834708</v>
      </c>
      <c r="V91" s="14">
        <f t="shared" si="53"/>
        <v>1.6729338347067768</v>
      </c>
      <c r="W91" s="14">
        <f t="shared" si="54"/>
        <v>0.87206976558124294</v>
      </c>
      <c r="X91" s="14">
        <f t="shared" si="55"/>
        <v>6.9765581246499439E-2</v>
      </c>
      <c r="Z91" t="s">
        <v>598</v>
      </c>
      <c r="AA91" s="10">
        <v>5</v>
      </c>
      <c r="AB91" s="36">
        <v>78.216257300584047</v>
      </c>
      <c r="AC91" s="14">
        <v>20.911672933834708</v>
      </c>
      <c r="AD91" s="14">
        <v>0.87206976558124294</v>
      </c>
    </row>
    <row r="92" spans="1:30" ht="16" x14ac:dyDescent="0.2">
      <c r="B92" s="10">
        <v>5</v>
      </c>
      <c r="C92" s="3" t="s">
        <v>70</v>
      </c>
      <c r="D92" s="25" t="s">
        <v>82</v>
      </c>
      <c r="E92" s="6" t="str">
        <f t="shared" si="47"/>
        <v>PKT 050-13</v>
      </c>
      <c r="F92" s="26">
        <v>7.0000000000000007E-2</v>
      </c>
      <c r="G92" s="31">
        <v>86.9</v>
      </c>
      <c r="H92" s="31">
        <v>10.43</v>
      </c>
      <c r="I92" s="31"/>
      <c r="J92" s="31"/>
      <c r="K92" s="31"/>
      <c r="L92" s="31">
        <v>2.6659999999999999</v>
      </c>
      <c r="P92" s="32">
        <f t="shared" si="48"/>
        <v>99.996000000000009</v>
      </c>
      <c r="Q92" s="36">
        <f t="shared" si="49"/>
        <v>3.9968028886505635E-15</v>
      </c>
      <c r="R92" s="36">
        <f t="shared" si="30"/>
        <v>2.6660000000000039</v>
      </c>
      <c r="S92" s="36">
        <f t="shared" si="50"/>
        <v>86.903476139045551</v>
      </c>
      <c r="T92" s="14">
        <f t="shared" si="51"/>
        <v>6.0832433297331896</v>
      </c>
      <c r="U92" s="14">
        <f t="shared" si="52"/>
        <v>10.430417216688666</v>
      </c>
      <c r="V92" s="14">
        <f t="shared" si="53"/>
        <v>0.73012920516820667</v>
      </c>
      <c r="W92" s="14">
        <f t="shared" si="54"/>
        <v>2.6661066442657746</v>
      </c>
      <c r="X92" s="14">
        <f t="shared" si="55"/>
        <v>0.18662746509860423</v>
      </c>
      <c r="Z92" t="s">
        <v>599</v>
      </c>
      <c r="AA92" s="10">
        <v>5</v>
      </c>
      <c r="AB92" s="36">
        <v>86.903476139045551</v>
      </c>
      <c r="AC92" s="14">
        <v>10.430417216688666</v>
      </c>
      <c r="AD92" s="14">
        <v>2.6661066442657746</v>
      </c>
    </row>
    <row r="93" spans="1:30" ht="16" x14ac:dyDescent="0.2">
      <c r="B93" s="10">
        <v>5</v>
      </c>
      <c r="C93" s="3" t="s">
        <v>70</v>
      </c>
      <c r="D93" s="25" t="s">
        <v>83</v>
      </c>
      <c r="E93" s="6" t="str">
        <f t="shared" si="47"/>
        <v>PKT 050-14</v>
      </c>
      <c r="F93" s="26">
        <v>0.9</v>
      </c>
      <c r="G93" s="31">
        <v>66.5</v>
      </c>
      <c r="H93" s="31">
        <v>32.19</v>
      </c>
      <c r="I93" s="31"/>
      <c r="J93" s="35"/>
      <c r="K93" s="31">
        <v>0.41199999999999998</v>
      </c>
      <c r="L93" s="31">
        <v>0.89900000000000002</v>
      </c>
      <c r="P93" s="32">
        <f t="shared" si="48"/>
        <v>100.001</v>
      </c>
      <c r="Q93" s="36">
        <f t="shared" si="49"/>
        <v>0.41200000000000703</v>
      </c>
      <c r="R93" s="36">
        <f t="shared" si="30"/>
        <v>1.311000000000007</v>
      </c>
      <c r="S93" s="36">
        <f t="shared" si="50"/>
        <v>66.499335006649929</v>
      </c>
      <c r="T93" s="14">
        <f t="shared" si="51"/>
        <v>59.849401505984936</v>
      </c>
      <c r="U93" s="14">
        <f t="shared" si="52"/>
        <v>32.189678103218966</v>
      </c>
      <c r="V93" s="14">
        <f t="shared" si="53"/>
        <v>28.970710292897071</v>
      </c>
      <c r="W93" s="14">
        <f t="shared" si="54"/>
        <v>1.3109868901311057</v>
      </c>
      <c r="X93" s="14">
        <f t="shared" si="55"/>
        <v>1.1798882011179952</v>
      </c>
      <c r="Z93" t="s">
        <v>600</v>
      </c>
      <c r="AA93" s="10">
        <v>5</v>
      </c>
      <c r="AB93" s="36">
        <v>66.499335006649929</v>
      </c>
      <c r="AC93" s="14">
        <v>32.189678103218966</v>
      </c>
      <c r="AD93" s="14">
        <v>1.3109868901311057</v>
      </c>
    </row>
    <row r="94" spans="1:30" ht="16" x14ac:dyDescent="0.2">
      <c r="B94" s="10">
        <v>5</v>
      </c>
      <c r="C94" s="3" t="s">
        <v>70</v>
      </c>
      <c r="D94" s="25" t="s">
        <v>84</v>
      </c>
      <c r="E94" s="6" t="str">
        <f t="shared" si="47"/>
        <v>PKT 050-15</v>
      </c>
      <c r="F94" s="26">
        <v>0.34</v>
      </c>
      <c r="G94" s="31">
        <v>81.81</v>
      </c>
      <c r="H94" s="31">
        <v>17.79</v>
      </c>
      <c r="I94" s="31"/>
      <c r="J94" s="34"/>
      <c r="K94" s="31">
        <v>0.4</v>
      </c>
      <c r="L94" s="31"/>
      <c r="P94" s="32">
        <f t="shared" si="48"/>
        <v>100</v>
      </c>
      <c r="Q94" s="36">
        <f t="shared" si="49"/>
        <v>0.39999999999999858</v>
      </c>
      <c r="R94" s="36">
        <f t="shared" si="30"/>
        <v>0.39999999999999858</v>
      </c>
      <c r="S94" s="36">
        <f t="shared" si="50"/>
        <v>81.81</v>
      </c>
      <c r="T94" s="14">
        <f t="shared" si="51"/>
        <v>27.815400000000004</v>
      </c>
      <c r="U94" s="14">
        <f t="shared" si="52"/>
        <v>17.79</v>
      </c>
      <c r="V94" s="14">
        <f t="shared" si="53"/>
        <v>6.0486000000000004</v>
      </c>
      <c r="W94" s="14">
        <f t="shared" si="54"/>
        <v>0.39999999999999863</v>
      </c>
      <c r="X94" s="14">
        <f t="shared" si="55"/>
        <v>0.13599999999999954</v>
      </c>
      <c r="Z94" t="s">
        <v>601</v>
      </c>
      <c r="AA94" s="10">
        <v>5</v>
      </c>
      <c r="AB94" s="36">
        <v>81.81</v>
      </c>
      <c r="AC94" s="14">
        <v>17.79</v>
      </c>
      <c r="AD94" s="14">
        <v>0.39999999999999863</v>
      </c>
    </row>
    <row r="95" spans="1:30" ht="16" x14ac:dyDescent="0.2">
      <c r="B95" s="10">
        <v>5</v>
      </c>
      <c r="C95" s="3" t="s">
        <v>70</v>
      </c>
      <c r="D95" s="25" t="s">
        <v>85</v>
      </c>
      <c r="E95" s="6" t="str">
        <f t="shared" si="47"/>
        <v>PKT 050-16</v>
      </c>
      <c r="F95" s="26">
        <v>0.27</v>
      </c>
      <c r="G95" s="31">
        <v>92.44</v>
      </c>
      <c r="H95" s="31">
        <v>7.39</v>
      </c>
      <c r="I95" s="31"/>
      <c r="J95" s="35"/>
      <c r="K95" s="31">
        <v>0.17799999999999999</v>
      </c>
      <c r="L95" s="31"/>
      <c r="P95" s="32">
        <f t="shared" si="48"/>
        <v>100.008</v>
      </c>
      <c r="Q95" s="36">
        <f t="shared" si="49"/>
        <v>0.17799999999999816</v>
      </c>
      <c r="R95" s="36">
        <f t="shared" si="30"/>
        <v>0.17799999999999816</v>
      </c>
      <c r="S95" s="36">
        <f t="shared" si="50"/>
        <v>92.432605391568671</v>
      </c>
      <c r="T95" s="14">
        <f t="shared" si="51"/>
        <v>24.956803455723541</v>
      </c>
      <c r="U95" s="14">
        <f t="shared" si="52"/>
        <v>7.3894088472922173</v>
      </c>
      <c r="V95" s="14">
        <f t="shared" si="53"/>
        <v>1.9951403887688988</v>
      </c>
      <c r="W95" s="14">
        <f t="shared" si="54"/>
        <v>0.17798576113910702</v>
      </c>
      <c r="X95" s="14">
        <f t="shared" si="55"/>
        <v>4.8056155507558901E-2</v>
      </c>
      <c r="Z95" t="s">
        <v>602</v>
      </c>
      <c r="AA95" s="10">
        <v>5</v>
      </c>
      <c r="AB95" s="36">
        <v>92.432605391568671</v>
      </c>
      <c r="AC95" s="14">
        <v>7.3894088472922173</v>
      </c>
      <c r="AD95" s="14">
        <v>0.17798576113910702</v>
      </c>
    </row>
    <row r="96" spans="1:30" ht="16" x14ac:dyDescent="0.2">
      <c r="B96" s="10">
        <v>5</v>
      </c>
      <c r="C96" s="3" t="s">
        <v>70</v>
      </c>
      <c r="D96" s="25" t="s">
        <v>71</v>
      </c>
      <c r="E96" s="6" t="str">
        <f t="shared" si="47"/>
        <v>PKT 147-01</v>
      </c>
      <c r="F96" s="26">
        <v>3.35</v>
      </c>
      <c r="G96" s="31">
        <v>79.19</v>
      </c>
      <c r="H96" s="31">
        <v>19.95</v>
      </c>
      <c r="I96" s="31"/>
      <c r="J96" s="31"/>
      <c r="K96" s="31">
        <v>0.43</v>
      </c>
      <c r="L96" s="31">
        <v>0.42799999999999999</v>
      </c>
      <c r="P96" s="32">
        <f t="shared" si="48"/>
        <v>99.998000000000005</v>
      </c>
      <c r="Q96" s="36">
        <f t="shared" si="49"/>
        <v>0.43000000000000765</v>
      </c>
      <c r="R96" s="36">
        <f t="shared" si="30"/>
        <v>0.85800000000000765</v>
      </c>
      <c r="S96" s="36">
        <f t="shared" si="50"/>
        <v>79.191583831676624</v>
      </c>
      <c r="T96" s="14">
        <f t="shared" si="51"/>
        <v>265.29180583611668</v>
      </c>
      <c r="U96" s="14">
        <f t="shared" si="52"/>
        <v>19.950399007980156</v>
      </c>
      <c r="V96" s="14">
        <f t="shared" si="53"/>
        <v>66.833836676733526</v>
      </c>
      <c r="W96" s="14">
        <f t="shared" si="54"/>
        <v>0.85801716034321451</v>
      </c>
      <c r="X96" s="14">
        <f t="shared" si="55"/>
        <v>2.8743574871497688</v>
      </c>
      <c r="Z96" t="s">
        <v>603</v>
      </c>
      <c r="AA96" s="10">
        <v>5</v>
      </c>
      <c r="AB96" s="36">
        <v>79.191583831676624</v>
      </c>
      <c r="AC96" s="14">
        <v>19.950399007980156</v>
      </c>
      <c r="AD96" s="14">
        <v>0.85801716034321451</v>
      </c>
    </row>
    <row r="97" spans="1:30" ht="16" x14ac:dyDescent="0.2">
      <c r="B97" s="10">
        <v>5</v>
      </c>
      <c r="C97" s="3" t="s">
        <v>70</v>
      </c>
      <c r="D97" s="25" t="s">
        <v>73</v>
      </c>
      <c r="E97" s="6" t="str">
        <f t="shared" si="47"/>
        <v>PKT 147-02</v>
      </c>
      <c r="F97" s="26">
        <v>3.55</v>
      </c>
      <c r="G97" s="31">
        <v>83.47</v>
      </c>
      <c r="H97" s="31">
        <v>15.75</v>
      </c>
      <c r="I97" s="31"/>
      <c r="J97" s="35"/>
      <c r="K97" s="31">
        <v>0.44</v>
      </c>
      <c r="L97" s="31">
        <v>0.34799999999999998</v>
      </c>
      <c r="P97" s="32">
        <f t="shared" si="48"/>
        <v>100.008</v>
      </c>
      <c r="Q97" s="36">
        <f t="shared" si="49"/>
        <v>0.43999999999999673</v>
      </c>
      <c r="R97" s="36">
        <f t="shared" si="30"/>
        <v>0.7879999999999967</v>
      </c>
      <c r="S97" s="36">
        <f t="shared" si="50"/>
        <v>83.463322934165276</v>
      </c>
      <c r="T97" s="14">
        <f t="shared" si="51"/>
        <v>296.29479641628672</v>
      </c>
      <c r="U97" s="14">
        <f t="shared" si="52"/>
        <v>15.748740100791938</v>
      </c>
      <c r="V97" s="14">
        <f t="shared" si="53"/>
        <v>55.908027357811378</v>
      </c>
      <c r="W97" s="14">
        <f t="shared" si="54"/>
        <v>0.78793696504279331</v>
      </c>
      <c r="X97" s="14">
        <f t="shared" si="55"/>
        <v>2.7971762259019162</v>
      </c>
      <c r="Z97" t="s">
        <v>604</v>
      </c>
      <c r="AA97" s="10">
        <v>5</v>
      </c>
      <c r="AB97" s="36">
        <v>83.463322934165276</v>
      </c>
      <c r="AC97" s="14">
        <v>15.748740100791938</v>
      </c>
      <c r="AD97" s="14">
        <v>0.78793696504279331</v>
      </c>
    </row>
    <row r="98" spans="1:30" ht="16" x14ac:dyDescent="0.2">
      <c r="B98" s="10">
        <v>5</v>
      </c>
      <c r="C98" s="3" t="s">
        <v>70</v>
      </c>
      <c r="D98" s="25" t="s">
        <v>74</v>
      </c>
      <c r="E98" s="6" t="str">
        <f t="shared" si="47"/>
        <v>PKT 148-02</v>
      </c>
      <c r="F98" s="26">
        <v>0.11</v>
      </c>
      <c r="G98" s="31">
        <v>95.65</v>
      </c>
      <c r="H98" s="31">
        <v>3.44</v>
      </c>
      <c r="I98" s="31"/>
      <c r="J98" s="34">
        <v>0.22</v>
      </c>
      <c r="K98" s="31">
        <v>0.41</v>
      </c>
      <c r="L98" s="31">
        <v>0.28799999999999998</v>
      </c>
      <c r="P98" s="32">
        <f t="shared" si="48"/>
        <v>100.008</v>
      </c>
      <c r="Q98" s="36">
        <f t="shared" si="49"/>
        <v>0.6299999999999899</v>
      </c>
      <c r="R98" s="36">
        <f t="shared" si="30"/>
        <v>0.91799999999998994</v>
      </c>
      <c r="S98" s="36">
        <f t="shared" si="50"/>
        <v>95.642348612111036</v>
      </c>
      <c r="T98" s="14">
        <f t="shared" si="51"/>
        <v>10.520658347332214</v>
      </c>
      <c r="U98" s="14">
        <f t="shared" si="52"/>
        <v>3.4397248220142389</v>
      </c>
      <c r="V98" s="14">
        <f t="shared" si="53"/>
        <v>0.3783697304215663</v>
      </c>
      <c r="W98" s="14">
        <f t="shared" si="54"/>
        <v>0.91792656587471999</v>
      </c>
      <c r="X98" s="14">
        <f t="shared" si="55"/>
        <v>0.1009719222462192</v>
      </c>
      <c r="Z98" t="s">
        <v>605</v>
      </c>
      <c r="AA98" s="10">
        <v>5</v>
      </c>
      <c r="AB98" s="36">
        <v>95.642348612111036</v>
      </c>
      <c r="AC98" s="14">
        <v>3.4397248220142389</v>
      </c>
      <c r="AD98" s="14">
        <v>0.91792656587471999</v>
      </c>
    </row>
    <row r="99" spans="1:30" ht="16" x14ac:dyDescent="0.2">
      <c r="B99" s="10">
        <v>5</v>
      </c>
      <c r="C99" s="3" t="s">
        <v>70</v>
      </c>
      <c r="D99" s="25" t="s">
        <v>75</v>
      </c>
      <c r="E99" s="6" t="str">
        <f t="shared" si="47"/>
        <v>PKT 148-03</v>
      </c>
      <c r="F99" s="26">
        <v>0.57999999999999996</v>
      </c>
      <c r="G99" s="31">
        <v>82.09</v>
      </c>
      <c r="H99" s="31">
        <v>13.46</v>
      </c>
      <c r="I99" s="31">
        <v>0.65</v>
      </c>
      <c r="J99" s="35"/>
      <c r="K99" s="31">
        <v>2.81</v>
      </c>
      <c r="L99" s="31">
        <v>0.99</v>
      </c>
      <c r="P99" s="32">
        <f t="shared" si="48"/>
        <v>100.00000000000001</v>
      </c>
      <c r="Q99" s="36">
        <f t="shared" si="49"/>
        <v>3.4600000000000097</v>
      </c>
      <c r="R99" s="36">
        <f>P99-G99-H99</f>
        <v>4.4500000000000099</v>
      </c>
      <c r="S99" s="36">
        <f t="shared" si="50"/>
        <v>82.09</v>
      </c>
      <c r="T99" s="14">
        <f t="shared" si="51"/>
        <v>47.612200000000001</v>
      </c>
      <c r="U99" s="14">
        <f t="shared" si="52"/>
        <v>13.459999999999999</v>
      </c>
      <c r="V99" s="14">
        <f t="shared" si="53"/>
        <v>7.8067999999999991</v>
      </c>
      <c r="W99" s="14">
        <f t="shared" si="54"/>
        <v>4.4500000000000099</v>
      </c>
      <c r="X99" s="14">
        <f t="shared" si="55"/>
        <v>2.5810000000000057</v>
      </c>
      <c r="Z99" t="s">
        <v>606</v>
      </c>
      <c r="AA99" s="10">
        <v>5</v>
      </c>
      <c r="AB99" s="36">
        <v>82.09</v>
      </c>
      <c r="AC99" s="14">
        <v>13.459999999999999</v>
      </c>
      <c r="AD99" s="14">
        <v>4.4500000000000099</v>
      </c>
    </row>
    <row r="100" spans="1:30" ht="16" x14ac:dyDescent="0.2">
      <c r="B100" s="10">
        <v>5</v>
      </c>
      <c r="C100" s="3" t="s">
        <v>70</v>
      </c>
      <c r="D100" s="25" t="s">
        <v>72</v>
      </c>
      <c r="E100" s="6" t="str">
        <f t="shared" si="47"/>
        <v>PKT 378-02</v>
      </c>
      <c r="F100" s="26">
        <v>0.42</v>
      </c>
      <c r="G100" s="31">
        <v>75.989999999999995</v>
      </c>
      <c r="H100" s="31">
        <v>22.28</v>
      </c>
      <c r="I100" s="31"/>
      <c r="J100" s="31"/>
      <c r="K100" s="31">
        <v>0.45</v>
      </c>
      <c r="L100" s="31">
        <v>1.27</v>
      </c>
      <c r="P100" s="32">
        <f t="shared" ref="P100" si="56">SUM(G100:O100)</f>
        <v>99.99</v>
      </c>
      <c r="Q100" s="36">
        <f t="shared" ref="Q100" si="57">P100-G100-H100-L100</f>
        <v>0.44999999999999885</v>
      </c>
      <c r="R100" s="36">
        <f>P100-G100-H100</f>
        <v>1.7199999999999989</v>
      </c>
      <c r="S100" s="36">
        <f t="shared" ref="S100" si="58">(G100/P100)*100</f>
        <v>75.997599759975998</v>
      </c>
      <c r="T100" s="14">
        <f t="shared" ref="T100" si="59">F100*S100</f>
        <v>31.918991899189919</v>
      </c>
      <c r="U100" s="14">
        <f t="shared" ref="U100" si="60">(H100/P100)*100</f>
        <v>22.282228222822283</v>
      </c>
      <c r="V100" s="14">
        <f t="shared" ref="V100" si="61">F100*U100</f>
        <v>9.3585358535853587</v>
      </c>
      <c r="W100" s="14">
        <f t="shared" ref="W100" si="62">(R100/P100)*100</f>
        <v>1.7201720172017192</v>
      </c>
      <c r="X100" s="14">
        <f t="shared" ref="X100" si="63">F100*W100</f>
        <v>0.72247224722472203</v>
      </c>
      <c r="Z100" s="25" t="s">
        <v>663</v>
      </c>
      <c r="AA100" s="10">
        <v>5</v>
      </c>
      <c r="AB100" s="36">
        <v>75.997599759975998</v>
      </c>
      <c r="AC100" s="14">
        <v>22.282228222822283</v>
      </c>
      <c r="AD100" s="14">
        <v>1.7201720172017192</v>
      </c>
    </row>
    <row r="101" spans="1:30" x14ac:dyDescent="0.2">
      <c r="B101" s="10"/>
      <c r="C101" s="3"/>
      <c r="D101" s="25"/>
      <c r="E101" s="25"/>
      <c r="F101" s="26">
        <f>SUM(F81:F100)</f>
        <v>16.566199999999998</v>
      </c>
      <c r="G101" s="31"/>
      <c r="H101" s="31"/>
      <c r="I101" s="31"/>
      <c r="J101" s="35"/>
      <c r="K101" s="31"/>
      <c r="L101" s="31"/>
      <c r="P101" s="32"/>
      <c r="Q101" s="36"/>
      <c r="R101" s="36"/>
      <c r="S101" s="124" t="s">
        <v>527</v>
      </c>
      <c r="T101" s="14">
        <f>SUM(T81:T100)</f>
        <v>1375.9489879273071</v>
      </c>
      <c r="U101" s="14"/>
      <c r="V101" s="14">
        <f>SUM(V81:V100)</f>
        <v>263.76310476644926</v>
      </c>
      <c r="W101" s="14"/>
      <c r="X101" s="14">
        <f>SUM(X81:X100)</f>
        <v>16.907907306243466</v>
      </c>
    </row>
    <row r="102" spans="1:30" x14ac:dyDescent="0.2">
      <c r="B102" s="10"/>
      <c r="C102" s="3"/>
      <c r="D102" s="25"/>
      <c r="E102" s="25"/>
      <c r="F102" s="26"/>
      <c r="G102" s="31"/>
      <c r="H102" s="31"/>
      <c r="I102" s="31"/>
      <c r="J102" s="35"/>
      <c r="K102" s="31"/>
      <c r="L102" s="31"/>
      <c r="P102" s="32"/>
      <c r="Q102" s="36"/>
      <c r="R102" s="36"/>
      <c r="S102" s="124" t="s">
        <v>526</v>
      </c>
      <c r="T102" s="14">
        <f>T101/F101</f>
        <v>83.057610552046171</v>
      </c>
      <c r="U102" s="14"/>
      <c r="V102" s="14">
        <f>V101/F101</f>
        <v>15.921762671369976</v>
      </c>
      <c r="W102" s="14"/>
      <c r="X102" s="14">
        <f>X101/F101</f>
        <v>1.0206267765838555</v>
      </c>
    </row>
    <row r="103" spans="1:30" x14ac:dyDescent="0.2">
      <c r="B103" s="10"/>
      <c r="C103" s="3"/>
      <c r="D103" s="25"/>
      <c r="E103" s="25"/>
      <c r="F103" s="26"/>
      <c r="G103" s="31"/>
      <c r="H103" s="31"/>
      <c r="I103" s="31"/>
      <c r="J103" s="35"/>
      <c r="K103" s="31"/>
      <c r="L103" s="31"/>
      <c r="P103" s="32"/>
      <c r="Q103" s="36"/>
      <c r="R103" s="36"/>
      <c r="S103" s="124" t="s">
        <v>497</v>
      </c>
      <c r="T103" s="14">
        <f>_xlfn.STDEV.S(S81:S100)</f>
        <v>12.115266862740555</v>
      </c>
      <c r="U103" s="14"/>
      <c r="V103" s="14">
        <f>_xlfn.STDEV.S(U81:U100)</f>
        <v>12.187450974895738</v>
      </c>
      <c r="W103" s="14"/>
      <c r="X103" s="14">
        <f>_xlfn.STDEV.S(W81:W100)</f>
        <v>0.93752864253733958</v>
      </c>
    </row>
    <row r="104" spans="1:30" x14ac:dyDescent="0.2">
      <c r="C104" s="10"/>
      <c r="D104" s="10"/>
      <c r="E104" s="10"/>
      <c r="Z104" s="30" t="s">
        <v>125</v>
      </c>
      <c r="AA104" s="30" t="s">
        <v>489</v>
      </c>
      <c r="AB104" t="s">
        <v>431</v>
      </c>
      <c r="AC104" t="s">
        <v>432</v>
      </c>
      <c r="AD104" t="s">
        <v>529</v>
      </c>
    </row>
    <row r="105" spans="1:30" x14ac:dyDescent="0.2">
      <c r="A105" s="12" t="s">
        <v>1</v>
      </c>
      <c r="B105" s="10">
        <v>1</v>
      </c>
      <c r="C105" s="3" t="s">
        <v>1</v>
      </c>
      <c r="D105" t="s">
        <v>120</v>
      </c>
      <c r="E105" s="6" t="str">
        <f>C105&amp;" "&amp;D105</f>
        <v>KSK 006-01-A</v>
      </c>
      <c r="F105" s="14">
        <v>0.1</v>
      </c>
      <c r="G105" s="31">
        <v>90.01</v>
      </c>
      <c r="H105" s="31">
        <v>8.1199999999999992</v>
      </c>
      <c r="I105" s="31"/>
      <c r="J105" s="31"/>
      <c r="K105" s="31">
        <v>0.21299999999999999</v>
      </c>
      <c r="L105" s="31">
        <v>1.66</v>
      </c>
      <c r="M105" s="31"/>
      <c r="N105" s="31"/>
      <c r="O105" s="31"/>
      <c r="P105" s="32">
        <f>SUM(G105:O105)</f>
        <v>100.003</v>
      </c>
      <c r="Q105" s="36">
        <f>P105-G105-H105-L105</f>
        <v>0.21299999999999586</v>
      </c>
      <c r="R105" s="36">
        <f>P105-G105-H105</f>
        <v>1.8729999999999958</v>
      </c>
      <c r="S105" s="36">
        <f>(G105/P105)*100</f>
        <v>90.00729978100658</v>
      </c>
      <c r="T105" s="14">
        <f t="shared" ref="T105" si="64">F105*S105</f>
        <v>9.000729978100658</v>
      </c>
      <c r="U105" s="14">
        <f t="shared" ref="U105" si="65">(H105/P105)*100</f>
        <v>8.1197564073077793</v>
      </c>
      <c r="V105" s="14">
        <f t="shared" ref="V105" si="66">F105*U105</f>
        <v>0.81197564073077799</v>
      </c>
      <c r="W105" s="14">
        <f t="shared" ref="W105" si="67">(R105/P105)*100</f>
        <v>1.8729438116856452</v>
      </c>
      <c r="X105" s="14">
        <f t="shared" ref="X105" si="68">F105*W105</f>
        <v>0.18729438116856453</v>
      </c>
      <c r="Z105" t="s">
        <v>607</v>
      </c>
      <c r="AA105" s="10">
        <v>1</v>
      </c>
      <c r="AB105" s="36">
        <v>90.00729978100658</v>
      </c>
      <c r="AC105" s="14">
        <v>8.1197564073077793</v>
      </c>
      <c r="AD105" s="14">
        <v>1.8729438116856452</v>
      </c>
    </row>
    <row r="106" spans="1:30" x14ac:dyDescent="0.2">
      <c r="A106" t="s">
        <v>669</v>
      </c>
      <c r="B106" s="10">
        <v>2</v>
      </c>
      <c r="C106" s="3" t="s">
        <v>1</v>
      </c>
      <c r="D106" s="6" t="s">
        <v>111</v>
      </c>
      <c r="E106" s="6" t="str">
        <f t="shared" ref="E106:E155" si="69">C106&amp;" "&amp;D106</f>
        <v>KSK 323-01</v>
      </c>
      <c r="F106" s="14">
        <v>2.7324000000000002</v>
      </c>
      <c r="G106" s="31">
        <v>89.49</v>
      </c>
      <c r="H106" s="31">
        <v>10.29</v>
      </c>
      <c r="I106" s="31"/>
      <c r="J106" s="31"/>
      <c r="K106" s="31">
        <v>0.219</v>
      </c>
      <c r="L106" s="31"/>
      <c r="M106" s="31"/>
      <c r="N106" s="31"/>
      <c r="O106" s="31"/>
      <c r="P106" s="32">
        <f t="shared" ref="P106:P155" si="70">SUM(G106:O106)</f>
        <v>99.998999999999995</v>
      </c>
      <c r="Q106" s="36">
        <f t="shared" ref="Q106:Q155" si="71">P106-G106-H106-L106</f>
        <v>0.21900000000000119</v>
      </c>
      <c r="R106" s="36">
        <f t="shared" ref="R106:R155" si="72">P106-G106-H106</f>
        <v>0.21900000000000119</v>
      </c>
      <c r="S106" s="36">
        <f t="shared" ref="S106:S155" si="73">(G106/P106)*100</f>
        <v>89.490894908949087</v>
      </c>
      <c r="T106" s="14">
        <f t="shared" ref="T106:T155" si="74">F106*S106</f>
        <v>244.5249212492125</v>
      </c>
      <c r="U106" s="14">
        <f t="shared" ref="U106:U155" si="75">(H106/P106)*100</f>
        <v>10.290102901029009</v>
      </c>
      <c r="V106" s="14">
        <f t="shared" ref="V106:V155" si="76">F106*U106</f>
        <v>28.116677166771666</v>
      </c>
      <c r="W106" s="14">
        <f t="shared" ref="W106:W155" si="77">(R106/P106)*100</f>
        <v>0.21900219002190141</v>
      </c>
      <c r="X106" s="14">
        <f t="shared" ref="X106:X155" si="78">F106*W106</f>
        <v>0.59840158401584342</v>
      </c>
      <c r="Z106" t="s">
        <v>619</v>
      </c>
      <c r="AA106" s="40">
        <v>4</v>
      </c>
      <c r="AB106" s="36">
        <v>83.375836308541594</v>
      </c>
      <c r="AC106" s="14">
        <v>15.891112377866451</v>
      </c>
      <c r="AD106" s="14">
        <v>0.73305131359195541</v>
      </c>
    </row>
    <row r="107" spans="1:30" x14ac:dyDescent="0.2">
      <c r="B107" s="10">
        <v>2</v>
      </c>
      <c r="C107" s="3" t="s">
        <v>1</v>
      </c>
      <c r="D107" s="6">
        <v>512</v>
      </c>
      <c r="E107" s="6" t="str">
        <f t="shared" si="69"/>
        <v>KSK 512</v>
      </c>
      <c r="F107" s="14">
        <v>2.5700000000000001E-2</v>
      </c>
      <c r="G107" s="31">
        <v>83.36</v>
      </c>
      <c r="H107" s="31">
        <v>13.08</v>
      </c>
      <c r="I107" s="31"/>
      <c r="J107" s="31"/>
      <c r="K107" s="31">
        <v>0.46500000000000002</v>
      </c>
      <c r="L107" s="31">
        <v>3.1</v>
      </c>
      <c r="M107" s="31"/>
      <c r="N107" s="31"/>
      <c r="O107" s="31"/>
      <c r="P107" s="32">
        <f t="shared" si="70"/>
        <v>100.005</v>
      </c>
      <c r="Q107" s="36">
        <f t="shared" si="71"/>
        <v>0.46499999999999586</v>
      </c>
      <c r="R107" s="36">
        <f t="shared" si="72"/>
        <v>3.5649999999999959</v>
      </c>
      <c r="S107" s="36">
        <f t="shared" si="73"/>
        <v>83.355832208389586</v>
      </c>
      <c r="T107" s="14">
        <f t="shared" si="74"/>
        <v>2.1422448877556124</v>
      </c>
      <c r="U107" s="14">
        <f t="shared" si="75"/>
        <v>13.079346032698366</v>
      </c>
      <c r="V107" s="14">
        <f t="shared" si="76"/>
        <v>0.33613919304034801</v>
      </c>
      <c r="W107" s="14">
        <f t="shared" si="77"/>
        <v>3.5648217589120503</v>
      </c>
      <c r="X107" s="14">
        <f t="shared" si="78"/>
        <v>9.1615919204039692E-2</v>
      </c>
      <c r="Z107" t="s">
        <v>629</v>
      </c>
      <c r="AA107" s="10">
        <v>4</v>
      </c>
      <c r="AB107" s="36">
        <v>91.34725958221253</v>
      </c>
      <c r="AC107" s="14">
        <v>6.2098137055888332</v>
      </c>
      <c r="AD107" s="14">
        <v>2.4429267121986258</v>
      </c>
    </row>
    <row r="108" spans="1:30" x14ac:dyDescent="0.2">
      <c r="B108" s="10">
        <v>2</v>
      </c>
      <c r="C108" s="3" t="s">
        <v>1</v>
      </c>
      <c r="D108" s="6">
        <v>515</v>
      </c>
      <c r="E108" s="6" t="str">
        <f t="shared" si="69"/>
        <v>KSK 515</v>
      </c>
      <c r="F108" s="14">
        <v>5.0571999999999999</v>
      </c>
      <c r="G108" s="31">
        <v>90.49</v>
      </c>
      <c r="H108" s="31">
        <v>8.9600000000000009</v>
      </c>
      <c r="I108" s="31"/>
      <c r="J108" s="31"/>
      <c r="K108" s="31">
        <v>0.55700000000000005</v>
      </c>
      <c r="L108" s="31"/>
      <c r="M108" s="31"/>
      <c r="N108" s="31"/>
      <c r="O108" s="31"/>
      <c r="P108" s="32">
        <f t="shared" si="70"/>
        <v>100.00699999999999</v>
      </c>
      <c r="Q108" s="36">
        <f t="shared" si="71"/>
        <v>0.55699999999999505</v>
      </c>
      <c r="R108" s="36">
        <f t="shared" si="72"/>
        <v>0.55699999999999505</v>
      </c>
      <c r="S108" s="36">
        <f t="shared" si="73"/>
        <v>90.483666143369973</v>
      </c>
      <c r="T108" s="14">
        <f t="shared" si="74"/>
        <v>457.59399642025062</v>
      </c>
      <c r="U108" s="14">
        <f t="shared" si="75"/>
        <v>8.9593728439009279</v>
      </c>
      <c r="V108" s="14">
        <f t="shared" si="76"/>
        <v>45.309340346175773</v>
      </c>
      <c r="W108" s="14">
        <f t="shared" si="77"/>
        <v>0.55696101272910403</v>
      </c>
      <c r="X108" s="14">
        <f t="shared" si="78"/>
        <v>2.816663233573625</v>
      </c>
      <c r="Z108" t="s">
        <v>630</v>
      </c>
      <c r="AA108" s="10">
        <v>4</v>
      </c>
      <c r="AB108" s="36">
        <v>90.48</v>
      </c>
      <c r="AC108" s="14">
        <v>7.24</v>
      </c>
      <c r="AD108" s="14">
        <v>2.2799999999999958</v>
      </c>
    </row>
    <row r="109" spans="1:30" x14ac:dyDescent="0.2">
      <c r="B109" s="10">
        <v>2</v>
      </c>
      <c r="C109" s="3" t="s">
        <v>1</v>
      </c>
      <c r="D109" s="6" t="s">
        <v>448</v>
      </c>
      <c r="E109" s="6" t="str">
        <f t="shared" si="69"/>
        <v>KSK 607-P1</v>
      </c>
      <c r="F109" s="14">
        <v>3.6701000000000001</v>
      </c>
      <c r="G109" s="31">
        <v>88.34</v>
      </c>
      <c r="H109" s="31">
        <v>10.57</v>
      </c>
      <c r="I109" s="31"/>
      <c r="J109" s="31"/>
      <c r="K109" s="31">
        <v>0.27800000000000002</v>
      </c>
      <c r="L109" s="31">
        <v>0.20899999999999999</v>
      </c>
      <c r="M109" s="31"/>
      <c r="N109" s="31">
        <v>0.59</v>
      </c>
      <c r="O109" s="31"/>
      <c r="P109" s="32">
        <f t="shared" si="70"/>
        <v>99.987000000000009</v>
      </c>
      <c r="Q109" s="36">
        <f t="shared" si="71"/>
        <v>0.86800000000000532</v>
      </c>
      <c r="R109" s="36">
        <f t="shared" si="72"/>
        <v>1.0770000000000053</v>
      </c>
      <c r="S109" s="36">
        <f t="shared" si="73"/>
        <v>88.351485693140106</v>
      </c>
      <c r="T109" s="14">
        <f t="shared" si="74"/>
        <v>324.25878764239349</v>
      </c>
      <c r="U109" s="14">
        <f t="shared" si="75"/>
        <v>10.571374278656224</v>
      </c>
      <c r="V109" s="14">
        <f t="shared" si="76"/>
        <v>38.798000740096207</v>
      </c>
      <c r="W109" s="14">
        <f t="shared" si="77"/>
        <v>1.0771400282036718</v>
      </c>
      <c r="X109" s="14">
        <f t="shared" si="78"/>
        <v>3.9532116175102963</v>
      </c>
      <c r="Z109" t="s">
        <v>631</v>
      </c>
      <c r="AA109" s="10">
        <v>4</v>
      </c>
      <c r="AB109" s="36">
        <v>90.204510225511271</v>
      </c>
      <c r="AC109" s="14">
        <v>9.6304815240762043</v>
      </c>
      <c r="AD109" s="14">
        <v>0.16500825041252154</v>
      </c>
    </row>
    <row r="110" spans="1:30" x14ac:dyDescent="0.2">
      <c r="B110" s="10">
        <v>2</v>
      </c>
      <c r="C110" s="3" t="s">
        <v>1</v>
      </c>
      <c r="D110" s="6" t="s">
        <v>449</v>
      </c>
      <c r="E110" s="6" t="str">
        <f t="shared" si="69"/>
        <v>KSK 607-P2</v>
      </c>
      <c r="F110" s="14">
        <v>3.6701000000000001</v>
      </c>
      <c r="G110" s="31">
        <v>92.11</v>
      </c>
      <c r="H110" s="31">
        <v>7.14</v>
      </c>
      <c r="I110" s="31"/>
      <c r="J110" s="31"/>
      <c r="K110" s="31"/>
      <c r="L110" s="31">
        <v>0.753</v>
      </c>
      <c r="M110" s="31"/>
      <c r="N110" s="31"/>
      <c r="O110" s="31"/>
      <c r="P110" s="32">
        <f t="shared" si="70"/>
        <v>100.003</v>
      </c>
      <c r="Q110" s="36">
        <f t="shared" si="71"/>
        <v>9.9920072216264089E-16</v>
      </c>
      <c r="R110" s="36">
        <f t="shared" si="72"/>
        <v>0.753000000000001</v>
      </c>
      <c r="S110" s="36">
        <f t="shared" si="73"/>
        <v>92.107236782896521</v>
      </c>
      <c r="T110" s="14">
        <f t="shared" si="74"/>
        <v>338.04276971690854</v>
      </c>
      <c r="U110" s="14">
        <f t="shared" si="75"/>
        <v>7.1397858064258068</v>
      </c>
      <c r="V110" s="14">
        <f t="shared" si="76"/>
        <v>26.203727888163353</v>
      </c>
      <c r="W110" s="14">
        <f t="shared" si="77"/>
        <v>0.75297741067768065</v>
      </c>
      <c r="X110" s="14">
        <f t="shared" si="78"/>
        <v>2.7635023949281559</v>
      </c>
      <c r="Z110" t="s">
        <v>632</v>
      </c>
      <c r="AA110" s="10">
        <v>4</v>
      </c>
      <c r="AB110" s="36">
        <v>88.295585220738943</v>
      </c>
      <c r="AC110" s="14">
        <v>10.649467526623669</v>
      </c>
      <c r="AD110" s="14">
        <v>1.0549472526373802</v>
      </c>
    </row>
    <row r="111" spans="1:30" ht="16" x14ac:dyDescent="0.2">
      <c r="B111" s="10">
        <v>3</v>
      </c>
      <c r="C111" s="3" t="s">
        <v>1</v>
      </c>
      <c r="D111" s="18" t="s">
        <v>103</v>
      </c>
      <c r="E111" s="6" t="str">
        <f t="shared" si="69"/>
        <v>KSK 056-06</v>
      </c>
      <c r="F111" s="26">
        <v>0.63</v>
      </c>
      <c r="G111" s="31">
        <v>90.57</v>
      </c>
      <c r="H111" s="31">
        <v>7.93</v>
      </c>
      <c r="I111" s="31"/>
      <c r="J111" s="31"/>
      <c r="K111" s="31">
        <v>0.48</v>
      </c>
      <c r="L111" s="31">
        <v>1.02</v>
      </c>
      <c r="P111" s="32">
        <f t="shared" si="70"/>
        <v>100</v>
      </c>
      <c r="Q111" s="36">
        <f t="shared" si="71"/>
        <v>0.48000000000000709</v>
      </c>
      <c r="R111" s="36">
        <f t="shared" si="72"/>
        <v>1.5000000000000071</v>
      </c>
      <c r="S111" s="36">
        <f t="shared" si="73"/>
        <v>90.57</v>
      </c>
      <c r="T111" s="14">
        <f t="shared" si="74"/>
        <v>57.059099999999994</v>
      </c>
      <c r="U111" s="14">
        <f t="shared" si="75"/>
        <v>7.93</v>
      </c>
      <c r="V111" s="14">
        <f t="shared" si="76"/>
        <v>4.9958999999999998</v>
      </c>
      <c r="W111" s="14">
        <f t="shared" si="77"/>
        <v>1.5000000000000071</v>
      </c>
      <c r="X111" s="14">
        <f t="shared" si="78"/>
        <v>0.9450000000000045</v>
      </c>
      <c r="Z111" t="s">
        <v>620</v>
      </c>
      <c r="AA111" s="40">
        <v>4</v>
      </c>
      <c r="AB111" s="36">
        <v>98.189018109818903</v>
      </c>
      <c r="AC111" s="14">
        <v>1.6299837001629984</v>
      </c>
      <c r="AD111" s="14">
        <v>0.18099819001809278</v>
      </c>
    </row>
    <row r="112" spans="1:30" ht="16" x14ac:dyDescent="0.2">
      <c r="A112" t="s">
        <v>669</v>
      </c>
      <c r="B112" s="10">
        <v>3</v>
      </c>
      <c r="C112" s="3" t="s">
        <v>1</v>
      </c>
      <c r="D112" s="18" t="s">
        <v>104</v>
      </c>
      <c r="E112" s="6" t="str">
        <f t="shared" si="69"/>
        <v>KSK 056-07</v>
      </c>
      <c r="F112" s="26" t="s">
        <v>674</v>
      </c>
      <c r="G112" s="31">
        <v>80.959999999999994</v>
      </c>
      <c r="H112" s="31">
        <v>17.38</v>
      </c>
      <c r="I112" s="31"/>
      <c r="J112" s="31"/>
      <c r="K112" s="31">
        <v>1.17</v>
      </c>
      <c r="L112" s="31">
        <v>0.48799999999999999</v>
      </c>
      <c r="P112" s="32">
        <f t="shared" si="70"/>
        <v>99.99799999999999</v>
      </c>
      <c r="Q112" s="36">
        <f t="shared" si="71"/>
        <v>1.1699999999999977</v>
      </c>
      <c r="R112" s="36">
        <f t="shared" si="72"/>
        <v>1.6579999999999977</v>
      </c>
      <c r="S112" s="36">
        <f t="shared" si="73"/>
        <v>80.961619232384649</v>
      </c>
      <c r="T112" s="14" t="e">
        <f t="shared" si="74"/>
        <v>#VALUE!</v>
      </c>
      <c r="U112" s="14">
        <f t="shared" si="75"/>
        <v>17.380347606952139</v>
      </c>
      <c r="V112" s="14" t="e">
        <f t="shared" si="76"/>
        <v>#VALUE!</v>
      </c>
      <c r="W112" s="14">
        <f t="shared" si="77"/>
        <v>1.6580331606632113</v>
      </c>
      <c r="X112" s="14" t="e">
        <f t="shared" si="78"/>
        <v>#VALUE!</v>
      </c>
      <c r="Z112" t="s">
        <v>613</v>
      </c>
      <c r="AA112" s="10">
        <v>3</v>
      </c>
      <c r="AB112" s="36">
        <v>90.57</v>
      </c>
      <c r="AC112" s="14">
        <v>7.93</v>
      </c>
      <c r="AD112" s="14">
        <v>1.5000000000000071</v>
      </c>
    </row>
    <row r="113" spans="1:30" ht="16" x14ac:dyDescent="0.2">
      <c r="A113" t="s">
        <v>669</v>
      </c>
      <c r="B113" s="10">
        <v>3</v>
      </c>
      <c r="C113" s="3" t="s">
        <v>1</v>
      </c>
      <c r="D113" s="18" t="s">
        <v>105</v>
      </c>
      <c r="E113" s="6" t="str">
        <f t="shared" si="69"/>
        <v>KSK 068-12</v>
      </c>
      <c r="F113" s="26" t="s">
        <v>673</v>
      </c>
      <c r="G113" s="31">
        <v>89.24</v>
      </c>
      <c r="H113" s="31">
        <v>7.22</v>
      </c>
      <c r="I113" s="31">
        <v>0.5</v>
      </c>
      <c r="J113" s="31"/>
      <c r="K113" s="31">
        <v>3.04</v>
      </c>
      <c r="L113" s="31"/>
      <c r="P113" s="32">
        <f t="shared" si="70"/>
        <v>100</v>
      </c>
      <c r="Q113" s="36">
        <f t="shared" si="71"/>
        <v>3.5400000000000054</v>
      </c>
      <c r="R113" s="36">
        <f t="shared" si="72"/>
        <v>3.5400000000000054</v>
      </c>
      <c r="S113" s="36">
        <f t="shared" si="73"/>
        <v>89.24</v>
      </c>
      <c r="T113" s="14" t="e">
        <f t="shared" si="74"/>
        <v>#VALUE!</v>
      </c>
      <c r="U113" s="14">
        <f t="shared" si="75"/>
        <v>7.22</v>
      </c>
      <c r="V113" s="14" t="e">
        <f t="shared" si="76"/>
        <v>#VALUE!</v>
      </c>
      <c r="W113" s="14">
        <f t="shared" si="77"/>
        <v>3.5400000000000058</v>
      </c>
      <c r="X113" s="14" t="e">
        <f t="shared" si="78"/>
        <v>#VALUE!</v>
      </c>
      <c r="Z113" t="s">
        <v>614</v>
      </c>
      <c r="AA113" s="10">
        <v>3</v>
      </c>
      <c r="AB113" s="36">
        <v>80.961619232384649</v>
      </c>
      <c r="AC113" s="14">
        <v>17.380347606952139</v>
      </c>
      <c r="AD113" s="14">
        <v>1.6580331606632113</v>
      </c>
    </row>
    <row r="114" spans="1:30" ht="16" x14ac:dyDescent="0.2">
      <c r="B114" s="10">
        <v>3</v>
      </c>
      <c r="C114" s="3" t="s">
        <v>1</v>
      </c>
      <c r="D114" s="18" t="s">
        <v>106</v>
      </c>
      <c r="E114" s="6" t="str">
        <f t="shared" si="69"/>
        <v>KSK 084-08</v>
      </c>
      <c r="F114" s="26">
        <v>0.85</v>
      </c>
      <c r="G114" s="31">
        <v>97.91</v>
      </c>
      <c r="H114" s="31">
        <v>1.76</v>
      </c>
      <c r="I114" s="31"/>
      <c r="J114" s="31"/>
      <c r="K114" s="31">
        <v>0.32600000000000001</v>
      </c>
      <c r="L114" s="31"/>
      <c r="P114" s="32">
        <f t="shared" si="70"/>
        <v>99.995999999999995</v>
      </c>
      <c r="Q114" s="36">
        <f t="shared" si="71"/>
        <v>0.32599999999999851</v>
      </c>
      <c r="R114" s="36">
        <f t="shared" si="72"/>
        <v>0.32599999999999851</v>
      </c>
      <c r="S114" s="36">
        <f t="shared" si="73"/>
        <v>97.913916556662272</v>
      </c>
      <c r="T114" s="14">
        <f t="shared" si="74"/>
        <v>83.226829073162932</v>
      </c>
      <c r="U114" s="14">
        <f t="shared" si="75"/>
        <v>1.7600704028161127</v>
      </c>
      <c r="V114" s="14">
        <f t="shared" si="76"/>
        <v>1.4960598423936957</v>
      </c>
      <c r="W114" s="14">
        <f t="shared" si="77"/>
        <v>0.32601304052161939</v>
      </c>
      <c r="X114" s="14">
        <f t="shared" si="78"/>
        <v>0.27711108444337645</v>
      </c>
      <c r="Z114" t="s">
        <v>615</v>
      </c>
      <c r="AA114" s="10">
        <v>3</v>
      </c>
      <c r="AB114" s="36">
        <v>89.24</v>
      </c>
      <c r="AC114" s="14">
        <v>7.22</v>
      </c>
      <c r="AD114" s="14">
        <v>3.5400000000000058</v>
      </c>
    </row>
    <row r="115" spans="1:30" ht="16" x14ac:dyDescent="0.2">
      <c r="A115" t="s">
        <v>691</v>
      </c>
      <c r="B115" s="10">
        <v>3</v>
      </c>
      <c r="C115" s="3" t="s">
        <v>1</v>
      </c>
      <c r="D115" s="18" t="s">
        <v>107</v>
      </c>
      <c r="E115" s="6" t="str">
        <f t="shared" si="69"/>
        <v>KSK 600-02</v>
      </c>
      <c r="F115" s="26">
        <v>0.52</v>
      </c>
      <c r="G115" s="31">
        <v>80.17</v>
      </c>
      <c r="H115" s="31">
        <v>18.73</v>
      </c>
      <c r="I115" s="31"/>
      <c r="J115" s="31"/>
      <c r="K115" s="31">
        <v>0.43</v>
      </c>
      <c r="L115" s="31">
        <v>0.67300000000000004</v>
      </c>
      <c r="P115" s="32">
        <f t="shared" si="70"/>
        <v>100.00300000000001</v>
      </c>
      <c r="Q115" s="36">
        <f t="shared" si="71"/>
        <v>0.43000000000001215</v>
      </c>
      <c r="R115" s="36">
        <f t="shared" si="72"/>
        <v>1.1030000000000122</v>
      </c>
      <c r="S115" s="36">
        <f t="shared" si="73"/>
        <v>80.167594972150823</v>
      </c>
      <c r="T115" s="14">
        <f t="shared" si="74"/>
        <v>41.687149385518431</v>
      </c>
      <c r="U115" s="14">
        <f t="shared" si="75"/>
        <v>18.729438116856493</v>
      </c>
      <c r="V115" s="14">
        <f t="shared" si="76"/>
        <v>9.7393078207653758</v>
      </c>
      <c r="W115" s="14">
        <f t="shared" si="77"/>
        <v>1.1029669109926821</v>
      </c>
      <c r="X115" s="14">
        <f t="shared" si="78"/>
        <v>0.57354279371619465</v>
      </c>
      <c r="Z115" t="s">
        <v>616</v>
      </c>
      <c r="AA115" s="10">
        <v>3</v>
      </c>
      <c r="AB115" s="36">
        <v>97.913916556662272</v>
      </c>
      <c r="AC115" s="14">
        <v>1.7600704028161127</v>
      </c>
      <c r="AD115" s="14">
        <v>0.32601304052161939</v>
      </c>
    </row>
    <row r="116" spans="1:30" ht="16" x14ac:dyDescent="0.2">
      <c r="B116" s="10">
        <v>3</v>
      </c>
      <c r="C116" s="3" t="s">
        <v>1</v>
      </c>
      <c r="D116" s="18" t="s">
        <v>108</v>
      </c>
      <c r="E116" s="6" t="str">
        <f t="shared" si="69"/>
        <v>KSK 607-01</v>
      </c>
      <c r="F116" s="26">
        <v>0.86</v>
      </c>
      <c r="G116" s="31">
        <v>91.87</v>
      </c>
      <c r="H116" s="31">
        <v>7.29</v>
      </c>
      <c r="I116" s="31"/>
      <c r="J116" s="31"/>
      <c r="K116" s="31">
        <v>0.84</v>
      </c>
      <c r="L116" s="31"/>
      <c r="P116" s="32">
        <f t="shared" si="70"/>
        <v>100.00000000000001</v>
      </c>
      <c r="Q116" s="36">
        <f t="shared" si="71"/>
        <v>0.84000000000000963</v>
      </c>
      <c r="R116" s="36">
        <f t="shared" si="72"/>
        <v>0.84000000000000963</v>
      </c>
      <c r="S116" s="36">
        <f t="shared" si="73"/>
        <v>91.86999999999999</v>
      </c>
      <c r="T116" s="14">
        <f t="shared" si="74"/>
        <v>79.008199999999988</v>
      </c>
      <c r="U116" s="14">
        <f t="shared" si="75"/>
        <v>7.2899999999999991</v>
      </c>
      <c r="V116" s="14">
        <f t="shared" si="76"/>
        <v>6.2693999999999992</v>
      </c>
      <c r="W116" s="14">
        <f t="shared" si="77"/>
        <v>0.84000000000000952</v>
      </c>
      <c r="X116" s="14">
        <f t="shared" si="78"/>
        <v>0.72240000000000815</v>
      </c>
      <c r="Z116" t="s">
        <v>621</v>
      </c>
      <c r="AA116" s="40">
        <v>4</v>
      </c>
      <c r="AB116" s="36">
        <v>94.64</v>
      </c>
      <c r="AC116" s="14">
        <v>5.36</v>
      </c>
      <c r="AD116" s="14">
        <v>0</v>
      </c>
    </row>
    <row r="117" spans="1:30" ht="16" x14ac:dyDescent="0.2">
      <c r="B117" s="40">
        <v>4</v>
      </c>
      <c r="C117" s="41" t="s">
        <v>1</v>
      </c>
      <c r="D117" s="42" t="s">
        <v>4</v>
      </c>
      <c r="E117" s="6" t="str">
        <f t="shared" si="69"/>
        <v>KSK 038-02</v>
      </c>
      <c r="F117" s="26">
        <v>1.1100000000000001</v>
      </c>
      <c r="G117" s="31">
        <v>83.37</v>
      </c>
      <c r="H117" s="31">
        <v>15.89</v>
      </c>
      <c r="I117" s="31"/>
      <c r="J117" s="31"/>
      <c r="K117" s="31">
        <v>0.23799999999999999</v>
      </c>
      <c r="L117" s="31">
        <v>0.495</v>
      </c>
      <c r="P117" s="32">
        <f t="shared" si="70"/>
        <v>99.993000000000009</v>
      </c>
      <c r="Q117" s="36">
        <f t="shared" si="71"/>
        <v>0.2380000000000041</v>
      </c>
      <c r="R117" s="36">
        <f t="shared" si="72"/>
        <v>0.73300000000000409</v>
      </c>
      <c r="S117" s="36">
        <f t="shared" si="73"/>
        <v>83.375836308541594</v>
      </c>
      <c r="T117" s="14">
        <f t="shared" si="74"/>
        <v>92.547178302481171</v>
      </c>
      <c r="U117" s="14">
        <f t="shared" si="75"/>
        <v>15.891112377866451</v>
      </c>
      <c r="V117" s="14">
        <f t="shared" si="76"/>
        <v>17.639134739431761</v>
      </c>
      <c r="W117" s="14">
        <f t="shared" si="77"/>
        <v>0.73305131359195541</v>
      </c>
      <c r="X117" s="14">
        <f t="shared" si="78"/>
        <v>0.81368695808707059</v>
      </c>
      <c r="Z117" t="s">
        <v>633</v>
      </c>
      <c r="AA117" s="10">
        <v>4</v>
      </c>
      <c r="AB117" s="36">
        <v>90.151803036060713</v>
      </c>
      <c r="AC117" s="14">
        <v>8.1001620032400634</v>
      </c>
      <c r="AD117" s="14">
        <v>1.7480349606992134</v>
      </c>
    </row>
    <row r="118" spans="1:30" ht="16" x14ac:dyDescent="0.2">
      <c r="B118" s="40">
        <v>4</v>
      </c>
      <c r="C118" s="41" t="s">
        <v>1</v>
      </c>
      <c r="D118" s="42" t="s">
        <v>2</v>
      </c>
      <c r="E118" s="6" t="str">
        <f t="shared" si="69"/>
        <v>KSK 051-11</v>
      </c>
      <c r="F118" s="26">
        <v>1.37</v>
      </c>
      <c r="G118" s="31">
        <v>98.19</v>
      </c>
      <c r="H118" s="31">
        <v>1.63</v>
      </c>
      <c r="I118" s="31"/>
      <c r="J118" s="31"/>
      <c r="K118" s="31">
        <v>0.18099999999999999</v>
      </c>
      <c r="L118" s="31"/>
      <c r="P118" s="32">
        <f t="shared" si="70"/>
        <v>100.00099999999999</v>
      </c>
      <c r="Q118" s="36">
        <f t="shared" si="71"/>
        <v>0.18099999999999294</v>
      </c>
      <c r="R118" s="36">
        <f t="shared" si="72"/>
        <v>0.18099999999999294</v>
      </c>
      <c r="S118" s="36">
        <f t="shared" si="73"/>
        <v>98.189018109818903</v>
      </c>
      <c r="T118" s="14">
        <f t="shared" si="74"/>
        <v>134.5189548104519</v>
      </c>
      <c r="U118" s="14">
        <f t="shared" si="75"/>
        <v>1.6299837001629984</v>
      </c>
      <c r="V118" s="14">
        <f t="shared" si="76"/>
        <v>2.2330776692233081</v>
      </c>
      <c r="W118" s="14">
        <f t="shared" si="77"/>
        <v>0.18099819001809278</v>
      </c>
      <c r="X118" s="14">
        <f t="shared" si="78"/>
        <v>0.24796752032478714</v>
      </c>
      <c r="Z118" t="s">
        <v>634</v>
      </c>
      <c r="AA118" s="10">
        <v>4</v>
      </c>
      <c r="AB118" s="36">
        <v>92.38</v>
      </c>
      <c r="AC118" s="14">
        <v>5.84</v>
      </c>
      <c r="AD118" s="14">
        <v>1.7800000000000049</v>
      </c>
    </row>
    <row r="119" spans="1:30" ht="16" x14ac:dyDescent="0.2">
      <c r="B119" s="40">
        <v>4</v>
      </c>
      <c r="C119" s="41" t="s">
        <v>1</v>
      </c>
      <c r="D119" s="42" t="s">
        <v>9</v>
      </c>
      <c r="E119" s="6" t="str">
        <f t="shared" si="69"/>
        <v>KSK 084-09</v>
      </c>
      <c r="F119" s="26">
        <v>0.28000000000000003</v>
      </c>
      <c r="G119" s="31">
        <v>94.64</v>
      </c>
      <c r="H119" s="31">
        <v>5.36</v>
      </c>
      <c r="I119" s="31"/>
      <c r="J119" s="31"/>
      <c r="K119" s="31"/>
      <c r="L119" s="31"/>
      <c r="P119" s="32">
        <f t="shared" si="70"/>
        <v>100</v>
      </c>
      <c r="Q119" s="36">
        <f t="shared" si="71"/>
        <v>-8.8817841970012523E-16</v>
      </c>
      <c r="R119" s="36">
        <f t="shared" si="72"/>
        <v>0</v>
      </c>
      <c r="S119" s="36">
        <f t="shared" si="73"/>
        <v>94.64</v>
      </c>
      <c r="T119" s="14">
        <f t="shared" si="74"/>
        <v>26.499200000000002</v>
      </c>
      <c r="U119" s="14">
        <f t="shared" si="75"/>
        <v>5.36</v>
      </c>
      <c r="V119" s="14">
        <f t="shared" si="76"/>
        <v>1.5008000000000001</v>
      </c>
      <c r="W119" s="14">
        <f t="shared" si="77"/>
        <v>0</v>
      </c>
      <c r="X119" s="14">
        <f t="shared" si="78"/>
        <v>0</v>
      </c>
      <c r="Z119" t="s">
        <v>635</v>
      </c>
      <c r="AA119" s="10">
        <v>4</v>
      </c>
      <c r="AB119" s="36">
        <v>84.780000000000015</v>
      </c>
      <c r="AC119" s="14">
        <v>8.0200000000000014</v>
      </c>
      <c r="AD119" s="14">
        <v>7.199999999999986</v>
      </c>
    </row>
    <row r="120" spans="1:30" ht="16" x14ac:dyDescent="0.2">
      <c r="A120" t="s">
        <v>670</v>
      </c>
      <c r="B120" s="40">
        <v>4</v>
      </c>
      <c r="C120" s="41" t="s">
        <v>1</v>
      </c>
      <c r="D120" s="42" t="s">
        <v>3</v>
      </c>
      <c r="E120" s="6" t="str">
        <f t="shared" si="69"/>
        <v>KSK 092-06</v>
      </c>
      <c r="F120" s="26">
        <v>0.09</v>
      </c>
      <c r="G120" s="31">
        <v>84.21</v>
      </c>
      <c r="H120" s="31">
        <v>14.79</v>
      </c>
      <c r="I120" s="31"/>
      <c r="J120" s="31"/>
      <c r="K120" s="31">
        <v>0.45700000000000002</v>
      </c>
      <c r="L120" s="31">
        <v>0.53900000000000003</v>
      </c>
      <c r="P120" s="32">
        <f t="shared" si="70"/>
        <v>99.995999999999995</v>
      </c>
      <c r="Q120" s="36">
        <f t="shared" si="71"/>
        <v>0.45700000000000218</v>
      </c>
      <c r="R120" s="36">
        <f t="shared" si="72"/>
        <v>0.99600000000000222</v>
      </c>
      <c r="S120" s="36">
        <f t="shared" si="73"/>
        <v>84.213368534741377</v>
      </c>
      <c r="T120" s="14">
        <f t="shared" si="74"/>
        <v>7.5792031681267238</v>
      </c>
      <c r="U120" s="14">
        <f t="shared" si="75"/>
        <v>14.790591623664948</v>
      </c>
      <c r="V120" s="14">
        <f t="shared" si="76"/>
        <v>1.3311532461298452</v>
      </c>
      <c r="W120" s="14">
        <f t="shared" si="77"/>
        <v>0.9960398415936661</v>
      </c>
      <c r="X120" s="14">
        <f t="shared" si="78"/>
        <v>8.964358574342994E-2</v>
      </c>
      <c r="Z120" t="s">
        <v>636</v>
      </c>
      <c r="AA120" s="10">
        <v>4</v>
      </c>
      <c r="AB120" s="36">
        <v>90.48457092574445</v>
      </c>
      <c r="AC120" s="14">
        <v>9.0594564326140432</v>
      </c>
      <c r="AD120" s="14">
        <v>0.45597264164150642</v>
      </c>
    </row>
    <row r="121" spans="1:30" ht="16" x14ac:dyDescent="0.2">
      <c r="B121" s="40">
        <v>4</v>
      </c>
      <c r="C121" s="41" t="s">
        <v>1</v>
      </c>
      <c r="D121" s="42" t="s">
        <v>8</v>
      </c>
      <c r="E121" s="6" t="str">
        <f t="shared" si="69"/>
        <v>KSK 208-08</v>
      </c>
      <c r="F121" s="26">
        <v>0.18</v>
      </c>
      <c r="G121" s="31">
        <v>90.86</v>
      </c>
      <c r="H121" s="31">
        <v>8.83</v>
      </c>
      <c r="I121" s="31"/>
      <c r="J121" s="31"/>
      <c r="K121" s="31">
        <v>0.315</v>
      </c>
      <c r="L121" s="31"/>
      <c r="P121" s="32">
        <f t="shared" si="70"/>
        <v>100.005</v>
      </c>
      <c r="Q121" s="36">
        <f t="shared" si="71"/>
        <v>0.31499999999999595</v>
      </c>
      <c r="R121" s="36">
        <f t="shared" si="72"/>
        <v>0.31499999999999595</v>
      </c>
      <c r="S121" s="36">
        <f t="shared" si="73"/>
        <v>90.855457227138643</v>
      </c>
      <c r="T121" s="14">
        <f t="shared" si="74"/>
        <v>16.353982300884955</v>
      </c>
      <c r="U121" s="14">
        <f t="shared" si="75"/>
        <v>8.8295585220738957</v>
      </c>
      <c r="V121" s="14">
        <f t="shared" si="76"/>
        <v>1.5893205339733012</v>
      </c>
      <c r="W121" s="14">
        <f t="shared" si="77"/>
        <v>0.31498425078745662</v>
      </c>
      <c r="X121" s="14">
        <f t="shared" si="78"/>
        <v>5.6697165141742188E-2</v>
      </c>
      <c r="Z121" t="s">
        <v>637</v>
      </c>
      <c r="AA121" s="10">
        <v>4</v>
      </c>
      <c r="AB121" s="36">
        <v>89.788080927283445</v>
      </c>
      <c r="AC121" s="14">
        <v>7.7606984628616562</v>
      </c>
      <c r="AD121" s="14">
        <v>2.4512206098548996</v>
      </c>
    </row>
    <row r="122" spans="1:30" ht="16" x14ac:dyDescent="0.2">
      <c r="B122" s="40">
        <v>4</v>
      </c>
      <c r="C122" s="41" t="s">
        <v>1</v>
      </c>
      <c r="D122" s="42" t="s">
        <v>462</v>
      </c>
      <c r="E122" s="6" t="str">
        <f t="shared" si="69"/>
        <v>KSK 274-08-P1</v>
      </c>
      <c r="F122" s="26">
        <v>0.14000000000000001</v>
      </c>
      <c r="G122" s="31">
        <v>91.53</v>
      </c>
      <c r="H122" s="31">
        <v>6.84</v>
      </c>
      <c r="I122" s="31"/>
      <c r="J122" s="34"/>
      <c r="K122" s="31">
        <v>0.33300000000000002</v>
      </c>
      <c r="L122" s="31">
        <v>1.2989999999999999</v>
      </c>
      <c r="P122" s="32">
        <f t="shared" si="70"/>
        <v>100.00200000000001</v>
      </c>
      <c r="Q122" s="36">
        <f t="shared" si="71"/>
        <v>0.33300000000000862</v>
      </c>
      <c r="R122" s="36">
        <f t="shared" si="72"/>
        <v>1.6320000000000086</v>
      </c>
      <c r="S122" s="36">
        <f t="shared" si="73"/>
        <v>91.528169436611265</v>
      </c>
      <c r="T122" s="14">
        <f t="shared" si="74"/>
        <v>12.813943721125579</v>
      </c>
      <c r="U122" s="14">
        <f t="shared" si="75"/>
        <v>6.8398632027359447</v>
      </c>
      <c r="V122" s="14">
        <f t="shared" si="76"/>
        <v>0.95758084838303237</v>
      </c>
      <c r="W122" s="14">
        <f t="shared" si="77"/>
        <v>1.6319673606527954</v>
      </c>
      <c r="X122" s="14">
        <f t="shared" si="78"/>
        <v>0.22847543049139138</v>
      </c>
      <c r="Z122" t="s">
        <v>638</v>
      </c>
      <c r="AA122" s="10">
        <v>4</v>
      </c>
      <c r="AB122" s="36">
        <v>86.491729834596697</v>
      </c>
      <c r="AC122" s="14">
        <v>13.270265405308107</v>
      </c>
      <c r="AD122" s="14">
        <v>0.23800476009519794</v>
      </c>
    </row>
    <row r="123" spans="1:30" ht="16" x14ac:dyDescent="0.2">
      <c r="B123" s="40">
        <v>4</v>
      </c>
      <c r="C123" s="41" t="s">
        <v>1</v>
      </c>
      <c r="D123" s="42" t="s">
        <v>463</v>
      </c>
      <c r="E123" s="6" t="str">
        <f t="shared" si="69"/>
        <v>KSK 274-08-P2</v>
      </c>
      <c r="F123" s="26">
        <v>0.14000000000000001</v>
      </c>
      <c r="G123" s="31">
        <v>91.62</v>
      </c>
      <c r="H123" s="31">
        <v>6.72</v>
      </c>
      <c r="I123" s="31"/>
      <c r="J123" s="31"/>
      <c r="K123" s="31">
        <v>0.28799999999999998</v>
      </c>
      <c r="L123" s="31">
        <v>1.373</v>
      </c>
      <c r="P123" s="32">
        <f t="shared" si="70"/>
        <v>100.001</v>
      </c>
      <c r="Q123" s="36">
        <f t="shared" si="71"/>
        <v>0.28800000000000048</v>
      </c>
      <c r="R123" s="36">
        <f t="shared" si="72"/>
        <v>1.6610000000000005</v>
      </c>
      <c r="S123" s="36">
        <f t="shared" si="73"/>
        <v>91.619083809161907</v>
      </c>
      <c r="T123" s="14">
        <f t="shared" si="74"/>
        <v>12.826671733282668</v>
      </c>
      <c r="U123" s="14">
        <f t="shared" si="75"/>
        <v>6.7199328006719936</v>
      </c>
      <c r="V123" s="14">
        <f t="shared" si="76"/>
        <v>0.94079059209407923</v>
      </c>
      <c r="W123" s="14">
        <f t="shared" si="77"/>
        <v>1.6609833901660986</v>
      </c>
      <c r="X123" s="14">
        <f t="shared" si="78"/>
        <v>0.23253767462325384</v>
      </c>
      <c r="Z123" t="s">
        <v>639</v>
      </c>
      <c r="AA123" s="10">
        <v>4</v>
      </c>
      <c r="AB123" s="36">
        <v>81.00756977290682</v>
      </c>
      <c r="AC123" s="14">
        <v>18.629441116766497</v>
      </c>
      <c r="AD123" s="14">
        <v>0.36298911032668618</v>
      </c>
    </row>
    <row r="124" spans="1:30" ht="16" x14ac:dyDescent="0.2">
      <c r="B124" s="40">
        <v>4</v>
      </c>
      <c r="C124" s="41" t="s">
        <v>1</v>
      </c>
      <c r="D124" s="42" t="s">
        <v>5</v>
      </c>
      <c r="E124" s="6" t="str">
        <f t="shared" si="69"/>
        <v>KSK 274-09</v>
      </c>
      <c r="F124" s="26">
        <v>0.26</v>
      </c>
      <c r="G124" s="31">
        <v>89.28</v>
      </c>
      <c r="H124" s="31">
        <v>8.6199999999999992</v>
      </c>
      <c r="I124" s="31"/>
      <c r="J124" s="31"/>
      <c r="K124" s="31">
        <v>0.48</v>
      </c>
      <c r="L124" s="31">
        <v>1.62</v>
      </c>
      <c r="P124" s="32">
        <f t="shared" si="70"/>
        <v>100.00000000000001</v>
      </c>
      <c r="Q124" s="36">
        <f t="shared" si="71"/>
        <v>0.48000000000001375</v>
      </c>
      <c r="R124" s="36">
        <f t="shared" si="72"/>
        <v>2.1000000000000139</v>
      </c>
      <c r="S124" s="36">
        <f t="shared" si="73"/>
        <v>89.279999999999987</v>
      </c>
      <c r="T124" s="14">
        <f t="shared" si="74"/>
        <v>23.212799999999998</v>
      </c>
      <c r="U124" s="14">
        <f t="shared" si="75"/>
        <v>8.6199999999999992</v>
      </c>
      <c r="V124" s="14">
        <f t="shared" si="76"/>
        <v>2.2412000000000001</v>
      </c>
      <c r="W124" s="14">
        <f t="shared" si="77"/>
        <v>2.1000000000000139</v>
      </c>
      <c r="X124" s="14">
        <f t="shared" si="78"/>
        <v>0.54600000000000359</v>
      </c>
      <c r="Z124" t="s">
        <v>622</v>
      </c>
      <c r="AA124" s="40">
        <v>4</v>
      </c>
      <c r="AB124" s="36">
        <v>84.213368534741377</v>
      </c>
      <c r="AC124" s="14">
        <v>14.790591623664948</v>
      </c>
      <c r="AD124" s="14">
        <v>0.9960398415936661</v>
      </c>
    </row>
    <row r="125" spans="1:30" ht="16" x14ac:dyDescent="0.2">
      <c r="B125" s="40">
        <v>4</v>
      </c>
      <c r="C125" s="41" t="s">
        <v>1</v>
      </c>
      <c r="D125" s="42" t="s">
        <v>10</v>
      </c>
      <c r="E125" s="6" t="str">
        <f t="shared" si="69"/>
        <v>KSK 283-01</v>
      </c>
      <c r="F125" s="26">
        <v>0.03</v>
      </c>
      <c r="G125" s="31">
        <v>90.8</v>
      </c>
      <c r="H125" s="31">
        <v>7.01</v>
      </c>
      <c r="I125" s="31"/>
      <c r="J125" s="31"/>
      <c r="K125" s="31">
        <v>0.62</v>
      </c>
      <c r="L125" s="31">
        <v>1.5680000000000001</v>
      </c>
      <c r="P125" s="32">
        <f t="shared" si="70"/>
        <v>99.998000000000005</v>
      </c>
      <c r="Q125" s="36">
        <f t="shared" si="71"/>
        <v>0.62000000000000766</v>
      </c>
      <c r="R125" s="36">
        <f t="shared" si="72"/>
        <v>2.1880000000000077</v>
      </c>
      <c r="S125" s="36">
        <f t="shared" si="73"/>
        <v>90.801816036320716</v>
      </c>
      <c r="T125" s="14">
        <f t="shared" si="74"/>
        <v>2.7240544810896212</v>
      </c>
      <c r="U125" s="14">
        <f t="shared" si="75"/>
        <v>7.0101402028040551</v>
      </c>
      <c r="V125" s="14">
        <f t="shared" si="76"/>
        <v>0.21030420608412165</v>
      </c>
      <c r="W125" s="14">
        <f t="shared" si="77"/>
        <v>2.1880437608752255</v>
      </c>
      <c r="X125" s="14">
        <f t="shared" si="78"/>
        <v>6.5641312826256765E-2</v>
      </c>
      <c r="Z125" t="s">
        <v>640</v>
      </c>
      <c r="AA125" s="10">
        <v>4</v>
      </c>
      <c r="AB125" s="36">
        <v>89.45</v>
      </c>
      <c r="AC125" s="14">
        <v>8.17</v>
      </c>
      <c r="AD125" s="14">
        <v>2.3799999999999972</v>
      </c>
    </row>
    <row r="126" spans="1:30" ht="16" x14ac:dyDescent="0.2">
      <c r="B126" s="40">
        <v>4</v>
      </c>
      <c r="C126" s="41" t="s">
        <v>1</v>
      </c>
      <c r="D126" s="42" t="s">
        <v>6</v>
      </c>
      <c r="E126" s="6" t="str">
        <f t="shared" si="69"/>
        <v>KSK 441-03</v>
      </c>
      <c r="F126" s="26">
        <v>0.61</v>
      </c>
      <c r="G126" s="31">
        <v>89.05</v>
      </c>
      <c r="H126" s="31">
        <v>10.49</v>
      </c>
      <c r="I126" s="31"/>
      <c r="J126" s="31"/>
      <c r="K126" s="31">
        <v>0.23599999999999999</v>
      </c>
      <c r="L126" s="31">
        <v>0.221</v>
      </c>
      <c r="P126" s="32">
        <f t="shared" si="70"/>
        <v>99.997</v>
      </c>
      <c r="Q126" s="36">
        <f t="shared" si="71"/>
        <v>0.23600000000000251</v>
      </c>
      <c r="R126" s="36">
        <f t="shared" si="72"/>
        <v>0.45700000000000252</v>
      </c>
      <c r="S126" s="36">
        <f t="shared" si="73"/>
        <v>89.052671580147404</v>
      </c>
      <c r="T126" s="14">
        <f t="shared" si="74"/>
        <v>54.322129663889918</v>
      </c>
      <c r="U126" s="14">
        <f t="shared" si="75"/>
        <v>10.490314709441284</v>
      </c>
      <c r="V126" s="14">
        <f t="shared" si="76"/>
        <v>6.3990919727591828</v>
      </c>
      <c r="W126" s="14">
        <f t="shared" si="77"/>
        <v>0.45701371041131489</v>
      </c>
      <c r="X126" s="14">
        <f t="shared" si="78"/>
        <v>0.27877836335090206</v>
      </c>
      <c r="Z126" t="s">
        <v>623</v>
      </c>
      <c r="AA126" s="40">
        <v>4</v>
      </c>
      <c r="AB126" s="36">
        <v>90.855457227138643</v>
      </c>
      <c r="AC126" s="14">
        <v>8.8295585220738957</v>
      </c>
      <c r="AD126" s="14">
        <v>0.31498425078745662</v>
      </c>
    </row>
    <row r="127" spans="1:30" ht="16" x14ac:dyDescent="0.2">
      <c r="B127" s="10">
        <v>4</v>
      </c>
      <c r="C127" s="3" t="s">
        <v>1</v>
      </c>
      <c r="D127" s="25" t="s">
        <v>20</v>
      </c>
      <c r="E127" s="6" t="str">
        <f t="shared" si="69"/>
        <v>KSK 051-01</v>
      </c>
      <c r="F127" s="26">
        <v>0.79</v>
      </c>
      <c r="G127" s="31">
        <v>91.35</v>
      </c>
      <c r="H127" s="31">
        <v>6.21</v>
      </c>
      <c r="I127" s="31"/>
      <c r="J127" s="31">
        <v>0.36</v>
      </c>
      <c r="K127" s="31">
        <v>0.85</v>
      </c>
      <c r="L127" s="31">
        <v>1.2330000000000001</v>
      </c>
      <c r="P127" s="32">
        <f t="shared" si="70"/>
        <v>100.00299999999999</v>
      </c>
      <c r="Q127" s="36">
        <f t="shared" si="71"/>
        <v>1.2099999999999915</v>
      </c>
      <c r="R127" s="36">
        <f t="shared" si="72"/>
        <v>2.4429999999999916</v>
      </c>
      <c r="S127" s="36">
        <f t="shared" si="73"/>
        <v>91.34725958221253</v>
      </c>
      <c r="T127" s="14">
        <f t="shared" si="74"/>
        <v>72.164335069947896</v>
      </c>
      <c r="U127" s="14">
        <f t="shared" si="75"/>
        <v>6.2098137055888332</v>
      </c>
      <c r="V127" s="14">
        <f t="shared" si="76"/>
        <v>4.9057528274151787</v>
      </c>
      <c r="W127" s="14">
        <f t="shared" si="77"/>
        <v>2.4429267121986258</v>
      </c>
      <c r="X127" s="14">
        <f t="shared" si="78"/>
        <v>1.9299121026369144</v>
      </c>
      <c r="Z127" t="s">
        <v>641</v>
      </c>
      <c r="AA127" s="10">
        <v>4</v>
      </c>
      <c r="AB127" s="36">
        <v>83.133325333013318</v>
      </c>
      <c r="AC127" s="14">
        <v>16.67066682667307</v>
      </c>
      <c r="AD127" s="14">
        <v>0.19600784031361049</v>
      </c>
    </row>
    <row r="128" spans="1:30" ht="16" x14ac:dyDescent="0.2">
      <c r="A128" t="s">
        <v>671</v>
      </c>
      <c r="B128" s="10">
        <v>4</v>
      </c>
      <c r="C128" s="3" t="s">
        <v>1</v>
      </c>
      <c r="D128" s="25" t="s">
        <v>21</v>
      </c>
      <c r="E128" s="6" t="str">
        <f t="shared" si="69"/>
        <v>KSK 051-02</v>
      </c>
      <c r="F128" s="26">
        <v>0.06</v>
      </c>
      <c r="G128" s="31">
        <v>90.48</v>
      </c>
      <c r="H128" s="31">
        <v>7.24</v>
      </c>
      <c r="I128" s="31"/>
      <c r="J128" s="34"/>
      <c r="K128" s="31">
        <v>0.35</v>
      </c>
      <c r="L128" s="31">
        <v>1.93</v>
      </c>
      <c r="P128" s="32">
        <f t="shared" si="70"/>
        <v>100</v>
      </c>
      <c r="Q128" s="36">
        <f t="shared" si="71"/>
        <v>0.34999999999999587</v>
      </c>
      <c r="R128" s="36">
        <f t="shared" si="72"/>
        <v>2.2799999999999958</v>
      </c>
      <c r="S128" s="36">
        <f t="shared" si="73"/>
        <v>90.48</v>
      </c>
      <c r="T128" s="14">
        <f t="shared" si="74"/>
        <v>5.4287999999999998</v>
      </c>
      <c r="U128" s="14">
        <f t="shared" si="75"/>
        <v>7.24</v>
      </c>
      <c r="V128" s="14">
        <f t="shared" si="76"/>
        <v>0.43440000000000001</v>
      </c>
      <c r="W128" s="14">
        <f t="shared" si="77"/>
        <v>2.2799999999999958</v>
      </c>
      <c r="X128" s="14">
        <f t="shared" si="78"/>
        <v>0.13679999999999976</v>
      </c>
      <c r="Z128" t="s">
        <v>642</v>
      </c>
      <c r="AA128" s="10">
        <v>4</v>
      </c>
      <c r="AB128" s="36">
        <v>88.047043763501065</v>
      </c>
      <c r="AC128" s="14">
        <v>10.890871269701574</v>
      </c>
      <c r="AD128" s="14">
        <v>1.0620849667973555</v>
      </c>
    </row>
    <row r="129" spans="1:30" ht="16" x14ac:dyDescent="0.2">
      <c r="B129" s="10">
        <v>4</v>
      </c>
      <c r="C129" s="3" t="s">
        <v>1</v>
      </c>
      <c r="D129" s="25" t="s">
        <v>22</v>
      </c>
      <c r="E129" s="6" t="str">
        <f t="shared" si="69"/>
        <v>KSK 051-06</v>
      </c>
      <c r="F129" s="26">
        <v>0.08</v>
      </c>
      <c r="G129" s="31">
        <v>90.2</v>
      </c>
      <c r="H129" s="31">
        <v>9.6300000000000008</v>
      </c>
      <c r="I129" s="31"/>
      <c r="J129" s="31"/>
      <c r="K129" s="31">
        <v>0.16500000000000001</v>
      </c>
      <c r="L129" s="31"/>
      <c r="P129" s="32">
        <f t="shared" si="70"/>
        <v>99.995000000000005</v>
      </c>
      <c r="Q129" s="36">
        <f t="shared" si="71"/>
        <v>0.16500000000000092</v>
      </c>
      <c r="R129" s="36">
        <f t="shared" si="72"/>
        <v>0.16500000000000092</v>
      </c>
      <c r="S129" s="36">
        <f t="shared" si="73"/>
        <v>90.204510225511271</v>
      </c>
      <c r="T129" s="14">
        <f t="shared" si="74"/>
        <v>7.2163608180409016</v>
      </c>
      <c r="U129" s="14">
        <f t="shared" si="75"/>
        <v>9.6304815240762043</v>
      </c>
      <c r="V129" s="14">
        <f t="shared" si="76"/>
        <v>0.77043852192609641</v>
      </c>
      <c r="W129" s="14">
        <f t="shared" si="77"/>
        <v>0.16500825041252154</v>
      </c>
      <c r="X129" s="14">
        <f t="shared" si="78"/>
        <v>1.3200660033001724E-2</v>
      </c>
      <c r="Z129" t="s">
        <v>643</v>
      </c>
      <c r="AA129" s="10">
        <v>4</v>
      </c>
      <c r="AB129" s="36">
        <v>93.93</v>
      </c>
      <c r="AC129" s="14">
        <v>6.07</v>
      </c>
      <c r="AD129" s="14">
        <v>-7.1054273576010019E-15</v>
      </c>
    </row>
    <row r="130" spans="1:30" ht="16" x14ac:dyDescent="0.2">
      <c r="B130" s="10">
        <v>4</v>
      </c>
      <c r="C130" s="3" t="s">
        <v>1</v>
      </c>
      <c r="D130" s="25" t="s">
        <v>23</v>
      </c>
      <c r="E130" s="6" t="str">
        <f t="shared" si="69"/>
        <v>KSK 051-07</v>
      </c>
      <c r="F130" s="26">
        <v>1.18</v>
      </c>
      <c r="G130" s="31">
        <v>88.3</v>
      </c>
      <c r="H130" s="31">
        <v>10.65</v>
      </c>
      <c r="I130" s="31"/>
      <c r="J130" s="31"/>
      <c r="K130" s="31"/>
      <c r="L130" s="31">
        <v>1.0549999999999999</v>
      </c>
      <c r="P130" s="32">
        <f t="shared" si="70"/>
        <v>100.00500000000001</v>
      </c>
      <c r="Q130" s="36">
        <f t="shared" si="71"/>
        <v>1.2212453270876722E-14</v>
      </c>
      <c r="R130" s="36">
        <f t="shared" si="72"/>
        <v>1.0550000000000122</v>
      </c>
      <c r="S130" s="36">
        <f t="shared" si="73"/>
        <v>88.295585220738943</v>
      </c>
      <c r="T130" s="14">
        <f t="shared" si="74"/>
        <v>104.18879056047194</v>
      </c>
      <c r="U130" s="14">
        <f t="shared" si="75"/>
        <v>10.649467526623669</v>
      </c>
      <c r="V130" s="14">
        <f t="shared" si="76"/>
        <v>12.566371681415928</v>
      </c>
      <c r="W130" s="14">
        <f t="shared" si="77"/>
        <v>1.0549472526373802</v>
      </c>
      <c r="X130" s="14">
        <f t="shared" si="78"/>
        <v>1.2448377581121086</v>
      </c>
      <c r="Z130" t="s">
        <v>644</v>
      </c>
      <c r="AA130" s="10">
        <v>4</v>
      </c>
      <c r="AB130" s="36">
        <v>96.19</v>
      </c>
      <c r="AC130" s="14">
        <v>3.81</v>
      </c>
      <c r="AD130" s="14">
        <v>0</v>
      </c>
    </row>
    <row r="131" spans="1:30" ht="16" x14ac:dyDescent="0.2">
      <c r="B131" s="10">
        <v>4</v>
      </c>
      <c r="C131" s="3" t="s">
        <v>1</v>
      </c>
      <c r="D131" s="25" t="s">
        <v>32</v>
      </c>
      <c r="E131" s="6" t="str">
        <f t="shared" si="69"/>
        <v>KSK 090-01</v>
      </c>
      <c r="F131" s="26">
        <v>0.56000000000000005</v>
      </c>
      <c r="G131" s="31">
        <v>90.15</v>
      </c>
      <c r="H131" s="31">
        <v>8.1</v>
      </c>
      <c r="I131" s="31"/>
      <c r="J131" s="31">
        <v>0.42</v>
      </c>
      <c r="K131" s="31">
        <v>1.05</v>
      </c>
      <c r="L131" s="31">
        <v>0.27800000000000002</v>
      </c>
      <c r="P131" s="32">
        <f t="shared" si="70"/>
        <v>99.998000000000005</v>
      </c>
      <c r="Q131" s="36">
        <f t="shared" si="71"/>
        <v>1.4699999999999993</v>
      </c>
      <c r="R131" s="36">
        <f t="shared" si="72"/>
        <v>1.7479999999999993</v>
      </c>
      <c r="S131" s="36">
        <f t="shared" si="73"/>
        <v>90.151803036060713</v>
      </c>
      <c r="T131" s="14">
        <f t="shared" si="74"/>
        <v>50.485009700194006</v>
      </c>
      <c r="U131" s="14">
        <f t="shared" si="75"/>
        <v>8.1001620032400634</v>
      </c>
      <c r="V131" s="14">
        <f t="shared" si="76"/>
        <v>4.5360907218144355</v>
      </c>
      <c r="W131" s="14">
        <f t="shared" si="77"/>
        <v>1.7480349606992134</v>
      </c>
      <c r="X131" s="14">
        <f t="shared" si="78"/>
        <v>0.97889957799155958</v>
      </c>
      <c r="Z131" t="s">
        <v>624</v>
      </c>
      <c r="AA131" s="40">
        <v>4</v>
      </c>
      <c r="AB131" s="36">
        <v>91.528169436611265</v>
      </c>
      <c r="AC131" s="14">
        <v>6.8398632027359447</v>
      </c>
      <c r="AD131" s="14">
        <v>1.6319673606527954</v>
      </c>
    </row>
    <row r="132" spans="1:30" ht="16" x14ac:dyDescent="0.2">
      <c r="B132" s="10">
        <v>4</v>
      </c>
      <c r="C132" s="3" t="s">
        <v>1</v>
      </c>
      <c r="D132" s="25" t="s">
        <v>33</v>
      </c>
      <c r="E132" s="6" t="str">
        <f t="shared" si="69"/>
        <v>KSK 090-02</v>
      </c>
      <c r="F132" s="26">
        <v>0.11</v>
      </c>
      <c r="G132" s="31">
        <v>92.38</v>
      </c>
      <c r="H132" s="31">
        <v>5.84</v>
      </c>
      <c r="I132" s="31"/>
      <c r="J132" s="31"/>
      <c r="K132" s="31">
        <v>0.35</v>
      </c>
      <c r="L132" s="31">
        <v>1.43</v>
      </c>
      <c r="P132" s="32">
        <f t="shared" si="70"/>
        <v>100</v>
      </c>
      <c r="Q132" s="36">
        <f t="shared" si="71"/>
        <v>0.35000000000000475</v>
      </c>
      <c r="R132" s="36">
        <f t="shared" si="72"/>
        <v>1.7800000000000047</v>
      </c>
      <c r="S132" s="36">
        <f t="shared" si="73"/>
        <v>92.38</v>
      </c>
      <c r="T132" s="14">
        <f t="shared" si="74"/>
        <v>10.161799999999999</v>
      </c>
      <c r="U132" s="14">
        <f t="shared" si="75"/>
        <v>5.84</v>
      </c>
      <c r="V132" s="14">
        <f t="shared" si="76"/>
        <v>0.64239999999999997</v>
      </c>
      <c r="W132" s="14">
        <f t="shared" si="77"/>
        <v>1.7800000000000049</v>
      </c>
      <c r="X132" s="14">
        <f t="shared" si="78"/>
        <v>0.19580000000000053</v>
      </c>
      <c r="Z132" t="s">
        <v>625</v>
      </c>
      <c r="AA132" s="40">
        <v>4</v>
      </c>
      <c r="AB132" s="36">
        <v>91.619083809161907</v>
      </c>
      <c r="AC132" s="14">
        <v>6.7199328006719936</v>
      </c>
      <c r="AD132" s="14">
        <v>1.6609833901660986</v>
      </c>
    </row>
    <row r="133" spans="1:30" ht="16" x14ac:dyDescent="0.2">
      <c r="B133" s="10">
        <v>4</v>
      </c>
      <c r="C133" s="3" t="s">
        <v>1</v>
      </c>
      <c r="D133" s="25" t="s">
        <v>34</v>
      </c>
      <c r="E133" s="6" t="str">
        <f t="shared" si="69"/>
        <v>KSK 092-01</v>
      </c>
      <c r="F133" s="26">
        <v>3.72</v>
      </c>
      <c r="G133" s="31">
        <v>84.78</v>
      </c>
      <c r="H133" s="31">
        <v>8.02</v>
      </c>
      <c r="I133" s="31"/>
      <c r="J133" s="31"/>
      <c r="K133" s="31">
        <v>4.8499999999999996</v>
      </c>
      <c r="L133" s="31">
        <v>2.35</v>
      </c>
      <c r="P133" s="32">
        <f t="shared" si="70"/>
        <v>99.999999999999986</v>
      </c>
      <c r="Q133" s="36">
        <f t="shared" si="71"/>
        <v>4.8499999999999854</v>
      </c>
      <c r="R133" s="36">
        <f t="shared" si="72"/>
        <v>7.1999999999999851</v>
      </c>
      <c r="S133" s="36">
        <f t="shared" si="73"/>
        <v>84.780000000000015</v>
      </c>
      <c r="T133" s="14">
        <f t="shared" si="74"/>
        <v>315.38160000000005</v>
      </c>
      <c r="U133" s="14">
        <f t="shared" si="75"/>
        <v>8.0200000000000014</v>
      </c>
      <c r="V133" s="14">
        <f t="shared" si="76"/>
        <v>29.834400000000006</v>
      </c>
      <c r="W133" s="14">
        <f t="shared" si="77"/>
        <v>7.199999999999986</v>
      </c>
      <c r="X133" s="14">
        <f t="shared" si="78"/>
        <v>26.783999999999949</v>
      </c>
      <c r="Z133" t="s">
        <v>626</v>
      </c>
      <c r="AA133" s="40">
        <v>4</v>
      </c>
      <c r="AB133" s="36">
        <v>89.279999999999987</v>
      </c>
      <c r="AC133" s="14">
        <v>8.6199999999999992</v>
      </c>
      <c r="AD133" s="14">
        <v>2.1000000000000139</v>
      </c>
    </row>
    <row r="134" spans="1:30" ht="16" x14ac:dyDescent="0.2">
      <c r="B134" s="10">
        <v>4</v>
      </c>
      <c r="C134" s="3" t="s">
        <v>1</v>
      </c>
      <c r="D134" s="25" t="s">
        <v>35</v>
      </c>
      <c r="E134" s="6" t="str">
        <f t="shared" si="69"/>
        <v>KSK 092-02</v>
      </c>
      <c r="F134" s="26">
        <v>0.79</v>
      </c>
      <c r="G134" s="31">
        <v>90.49</v>
      </c>
      <c r="H134" s="31">
        <v>9.06</v>
      </c>
      <c r="I134" s="31"/>
      <c r="J134" s="31"/>
      <c r="K134" s="31">
        <v>0.45600000000000002</v>
      </c>
      <c r="L134" s="31"/>
      <c r="P134" s="32">
        <f t="shared" si="70"/>
        <v>100.006</v>
      </c>
      <c r="Q134" s="36">
        <f t="shared" si="71"/>
        <v>0.45600000000000485</v>
      </c>
      <c r="R134" s="36">
        <f t="shared" si="72"/>
        <v>0.45600000000000485</v>
      </c>
      <c r="S134" s="36">
        <f t="shared" si="73"/>
        <v>90.48457092574445</v>
      </c>
      <c r="T134" s="14">
        <f t="shared" si="74"/>
        <v>71.482811031338116</v>
      </c>
      <c r="U134" s="14">
        <f t="shared" si="75"/>
        <v>9.0594564326140432</v>
      </c>
      <c r="V134" s="14">
        <f t="shared" si="76"/>
        <v>7.1569705817650942</v>
      </c>
      <c r="W134" s="14">
        <f t="shared" si="77"/>
        <v>0.45597264164150642</v>
      </c>
      <c r="X134" s="14">
        <f t="shared" si="78"/>
        <v>0.36021838689679009</v>
      </c>
      <c r="Z134" t="s">
        <v>645</v>
      </c>
      <c r="AA134" s="10">
        <v>4</v>
      </c>
      <c r="AB134" s="36">
        <v>91.83091830918309</v>
      </c>
      <c r="AC134" s="14">
        <v>7.1400714007140067</v>
      </c>
      <c r="AD134" s="14">
        <v>1.0290102901028984</v>
      </c>
    </row>
    <row r="135" spans="1:30" ht="16" x14ac:dyDescent="0.2">
      <c r="B135" s="10">
        <v>4</v>
      </c>
      <c r="C135" s="3" t="s">
        <v>1</v>
      </c>
      <c r="D135" s="25" t="s">
        <v>36</v>
      </c>
      <c r="E135" s="6" t="str">
        <f t="shared" si="69"/>
        <v>KSK 092-03</v>
      </c>
      <c r="F135" s="26">
        <v>0.1</v>
      </c>
      <c r="G135" s="31">
        <v>89.78</v>
      </c>
      <c r="H135" s="31">
        <v>7.76</v>
      </c>
      <c r="I135" s="31"/>
      <c r="J135" s="31"/>
      <c r="K135" s="31">
        <v>0.156</v>
      </c>
      <c r="L135" s="31">
        <v>2.2949999999999999</v>
      </c>
      <c r="P135" s="32">
        <f t="shared" si="70"/>
        <v>99.991000000000014</v>
      </c>
      <c r="Q135" s="36">
        <f t="shared" si="71"/>
        <v>0.15600000000001302</v>
      </c>
      <c r="R135" s="36">
        <f t="shared" si="72"/>
        <v>2.4510000000000129</v>
      </c>
      <c r="S135" s="36">
        <f t="shared" si="73"/>
        <v>89.788080927283445</v>
      </c>
      <c r="T135" s="14">
        <f t="shared" si="74"/>
        <v>8.9788080927283449</v>
      </c>
      <c r="U135" s="14">
        <f t="shared" si="75"/>
        <v>7.7606984628616562</v>
      </c>
      <c r="V135" s="14">
        <f t="shared" si="76"/>
        <v>0.77606984628616571</v>
      </c>
      <c r="W135" s="14">
        <f t="shared" si="77"/>
        <v>2.4512206098548996</v>
      </c>
      <c r="X135" s="14">
        <f t="shared" si="78"/>
        <v>0.24512206098548997</v>
      </c>
      <c r="Z135" t="s">
        <v>627</v>
      </c>
      <c r="AA135" s="40">
        <v>4</v>
      </c>
      <c r="AB135" s="36">
        <v>90.801816036320716</v>
      </c>
      <c r="AC135" s="14">
        <v>7.0101402028040551</v>
      </c>
      <c r="AD135" s="14">
        <v>2.1880437608752255</v>
      </c>
    </row>
    <row r="136" spans="1:30" ht="16" x14ac:dyDescent="0.2">
      <c r="B136" s="10">
        <v>4</v>
      </c>
      <c r="C136" s="3" t="s">
        <v>1</v>
      </c>
      <c r="D136" s="25" t="s">
        <v>37</v>
      </c>
      <c r="E136" s="6" t="str">
        <f t="shared" si="69"/>
        <v>KSK 092-04</v>
      </c>
      <c r="F136" s="26">
        <v>0.99</v>
      </c>
      <c r="G136" s="31">
        <v>86.49</v>
      </c>
      <c r="H136" s="31">
        <v>13.27</v>
      </c>
      <c r="I136" s="31"/>
      <c r="J136" s="31"/>
      <c r="K136" s="31">
        <v>0.23799999999999999</v>
      </c>
      <c r="L136" s="31"/>
      <c r="P136" s="32">
        <f t="shared" si="70"/>
        <v>99.99799999999999</v>
      </c>
      <c r="Q136" s="36">
        <f t="shared" si="71"/>
        <v>0.23799999999999599</v>
      </c>
      <c r="R136" s="36">
        <f t="shared" si="72"/>
        <v>0.23799999999999599</v>
      </c>
      <c r="S136" s="36">
        <f t="shared" si="73"/>
        <v>86.491729834596697</v>
      </c>
      <c r="T136" s="14">
        <f t="shared" si="74"/>
        <v>85.626812536250725</v>
      </c>
      <c r="U136" s="14">
        <f t="shared" si="75"/>
        <v>13.270265405308107</v>
      </c>
      <c r="V136" s="14">
        <f t="shared" si="76"/>
        <v>13.137562751255025</v>
      </c>
      <c r="W136" s="14">
        <f t="shared" si="77"/>
        <v>0.23800476009519794</v>
      </c>
      <c r="X136" s="14">
        <f t="shared" si="78"/>
        <v>0.23562471249424596</v>
      </c>
      <c r="Z136" t="s">
        <v>608</v>
      </c>
      <c r="AA136" s="10">
        <v>2</v>
      </c>
      <c r="AB136" s="36">
        <v>89.490894908949087</v>
      </c>
      <c r="AC136" s="14">
        <v>10.290102901029009</v>
      </c>
      <c r="AD136" s="14">
        <v>0.21900219002190141</v>
      </c>
    </row>
    <row r="137" spans="1:30" ht="16" x14ac:dyDescent="0.2">
      <c r="B137" s="10">
        <v>4</v>
      </c>
      <c r="C137" s="3" t="s">
        <v>1</v>
      </c>
      <c r="D137" s="25" t="s">
        <v>38</v>
      </c>
      <c r="E137" s="6" t="str">
        <f t="shared" si="69"/>
        <v>KSK 092-05</v>
      </c>
      <c r="F137" s="26">
        <v>0.19</v>
      </c>
      <c r="G137" s="31">
        <v>81.010000000000005</v>
      </c>
      <c r="H137" s="31">
        <v>18.63</v>
      </c>
      <c r="I137" s="31"/>
      <c r="J137" s="31"/>
      <c r="K137" s="31"/>
      <c r="L137" s="31">
        <v>0.36299999999999999</v>
      </c>
      <c r="P137" s="32">
        <f t="shared" si="70"/>
        <v>100.003</v>
      </c>
      <c r="Q137" s="36">
        <f t="shared" si="71"/>
        <v>-3.9968028886505635E-15</v>
      </c>
      <c r="R137" s="36">
        <f t="shared" si="72"/>
        <v>0.36299999999999599</v>
      </c>
      <c r="S137" s="36">
        <f t="shared" si="73"/>
        <v>81.00756977290682</v>
      </c>
      <c r="T137" s="14">
        <f t="shared" si="74"/>
        <v>15.391438256852297</v>
      </c>
      <c r="U137" s="14">
        <f t="shared" si="75"/>
        <v>18.629441116766497</v>
      </c>
      <c r="V137" s="14">
        <f t="shared" si="76"/>
        <v>3.5395938121856343</v>
      </c>
      <c r="W137" s="14">
        <f t="shared" si="77"/>
        <v>0.36298911032668618</v>
      </c>
      <c r="X137" s="14">
        <f t="shared" si="78"/>
        <v>6.8967930962070378E-2</v>
      </c>
      <c r="Z137" t="s">
        <v>646</v>
      </c>
      <c r="AA137" s="10">
        <v>4</v>
      </c>
      <c r="AB137" s="36">
        <v>93.829061709382913</v>
      </c>
      <c r="AC137" s="14">
        <v>5.2699473005269946</v>
      </c>
      <c r="AD137" s="14">
        <v>0.90099099009009176</v>
      </c>
    </row>
    <row r="138" spans="1:30" ht="16" x14ac:dyDescent="0.2">
      <c r="B138" s="10">
        <v>4</v>
      </c>
      <c r="C138" s="3" t="s">
        <v>1</v>
      </c>
      <c r="D138" s="25" t="s">
        <v>24</v>
      </c>
      <c r="E138" s="6" t="str">
        <f t="shared" si="69"/>
        <v>KSK 129-04</v>
      </c>
      <c r="F138" s="26">
        <v>7.0000000000000007E-2</v>
      </c>
      <c r="G138" s="31">
        <v>89.45</v>
      </c>
      <c r="H138" s="31">
        <v>8.17</v>
      </c>
      <c r="I138" s="31"/>
      <c r="J138" s="31"/>
      <c r="K138" s="31">
        <v>0.42599999999999999</v>
      </c>
      <c r="L138" s="31">
        <v>1.954</v>
      </c>
      <c r="P138" s="32">
        <f t="shared" si="70"/>
        <v>100</v>
      </c>
      <c r="Q138" s="36">
        <f t="shared" si="71"/>
        <v>0.42599999999999727</v>
      </c>
      <c r="R138" s="36">
        <f t="shared" si="72"/>
        <v>2.3799999999999972</v>
      </c>
      <c r="S138" s="36">
        <f t="shared" si="73"/>
        <v>89.45</v>
      </c>
      <c r="T138" s="14">
        <f t="shared" si="74"/>
        <v>6.2615000000000007</v>
      </c>
      <c r="U138" s="14">
        <f t="shared" si="75"/>
        <v>8.17</v>
      </c>
      <c r="V138" s="14">
        <f t="shared" si="76"/>
        <v>0.57190000000000007</v>
      </c>
      <c r="W138" s="14">
        <f t="shared" si="77"/>
        <v>2.3799999999999972</v>
      </c>
      <c r="X138" s="14">
        <f t="shared" si="78"/>
        <v>0.16659999999999983</v>
      </c>
      <c r="Z138" t="s">
        <v>647</v>
      </c>
      <c r="AA138" s="10">
        <v>4</v>
      </c>
      <c r="AB138" s="36">
        <v>90.449044904490435</v>
      </c>
      <c r="AC138" s="14">
        <v>7.2807280728072801</v>
      </c>
      <c r="AD138" s="14">
        <v>2.2702270227022812</v>
      </c>
    </row>
    <row r="139" spans="1:30" x14ac:dyDescent="0.2">
      <c r="A139" t="s">
        <v>672</v>
      </c>
      <c r="B139" s="10">
        <v>4</v>
      </c>
      <c r="C139" s="3" t="s">
        <v>1</v>
      </c>
      <c r="D139" s="25">
        <v>226</v>
      </c>
      <c r="E139" s="6" t="str">
        <f t="shared" si="69"/>
        <v>KSK 226</v>
      </c>
      <c r="F139" s="26">
        <v>12.49</v>
      </c>
      <c r="G139" s="31">
        <v>83.13</v>
      </c>
      <c r="H139" s="31">
        <v>16.670000000000002</v>
      </c>
      <c r="I139" s="31"/>
      <c r="J139" s="31"/>
      <c r="K139" s="31">
        <v>0.19600000000000001</v>
      </c>
      <c r="L139" s="31"/>
      <c r="P139" s="32">
        <f t="shared" si="70"/>
        <v>99.995999999999995</v>
      </c>
      <c r="Q139" s="36">
        <f t="shared" si="71"/>
        <v>0.19599999999999795</v>
      </c>
      <c r="R139" s="36">
        <f t="shared" si="72"/>
        <v>0.19599999999999795</v>
      </c>
      <c r="S139" s="36">
        <f t="shared" si="73"/>
        <v>83.133325333013318</v>
      </c>
      <c r="T139" s="14">
        <f t="shared" si="74"/>
        <v>1038.3352334093363</v>
      </c>
      <c r="U139" s="14">
        <f t="shared" si="75"/>
        <v>16.67066682667307</v>
      </c>
      <c r="V139" s="14">
        <f t="shared" si="76"/>
        <v>208.21662866514666</v>
      </c>
      <c r="W139" s="14">
        <f t="shared" si="77"/>
        <v>0.19600784031361049</v>
      </c>
      <c r="X139" s="14">
        <f t="shared" si="78"/>
        <v>2.4481379255169951</v>
      </c>
      <c r="Z139" t="s">
        <v>648</v>
      </c>
      <c r="AA139" s="10">
        <v>4</v>
      </c>
      <c r="AB139" s="36">
        <v>89.615376922615354</v>
      </c>
      <c r="AC139" s="14">
        <v>7.3804428265695945</v>
      </c>
      <c r="AD139" s="14">
        <v>3.0041802508150495</v>
      </c>
    </row>
    <row r="140" spans="1:30" ht="16" x14ac:dyDescent="0.2">
      <c r="B140" s="10">
        <v>4</v>
      </c>
      <c r="C140" s="3" t="s">
        <v>1</v>
      </c>
      <c r="D140" s="25" t="s">
        <v>13</v>
      </c>
      <c r="E140" s="6" t="str">
        <f t="shared" si="69"/>
        <v>KSK 237-01</v>
      </c>
      <c r="F140" s="26">
        <v>0.79</v>
      </c>
      <c r="G140" s="31">
        <v>88.04</v>
      </c>
      <c r="H140" s="31">
        <v>10.89</v>
      </c>
      <c r="I140" s="31"/>
      <c r="J140" s="31"/>
      <c r="K140" s="31">
        <v>0.16500000000000001</v>
      </c>
      <c r="L140" s="31">
        <v>0.89700000000000002</v>
      </c>
      <c r="P140" s="32">
        <f t="shared" si="70"/>
        <v>99.992000000000019</v>
      </c>
      <c r="Q140" s="36">
        <f t="shared" si="71"/>
        <v>0.1650000000000118</v>
      </c>
      <c r="R140" s="36">
        <f t="shared" si="72"/>
        <v>1.0620000000000118</v>
      </c>
      <c r="S140" s="36">
        <f t="shared" si="73"/>
        <v>88.047043763501065</v>
      </c>
      <c r="T140" s="14">
        <f t="shared" si="74"/>
        <v>69.557164573165849</v>
      </c>
      <c r="U140" s="14">
        <f t="shared" si="75"/>
        <v>10.890871269701574</v>
      </c>
      <c r="V140" s="14">
        <f t="shared" si="76"/>
        <v>8.6037883030642437</v>
      </c>
      <c r="W140" s="14">
        <f t="shared" si="77"/>
        <v>1.0620849667973555</v>
      </c>
      <c r="X140" s="14">
        <f t="shared" si="78"/>
        <v>0.83904712376991086</v>
      </c>
      <c r="Z140" t="s">
        <v>649</v>
      </c>
      <c r="AA140" s="10">
        <v>4</v>
      </c>
      <c r="AB140" s="36">
        <v>88.946442142314311</v>
      </c>
      <c r="AC140" s="14">
        <v>9.2796288148474044</v>
      </c>
      <c r="AD140" s="14">
        <v>1.773929042838289</v>
      </c>
    </row>
    <row r="141" spans="1:30" ht="16" x14ac:dyDescent="0.2">
      <c r="B141" s="10">
        <v>4</v>
      </c>
      <c r="C141" s="3" t="s">
        <v>1</v>
      </c>
      <c r="D141" s="25" t="s">
        <v>14</v>
      </c>
      <c r="E141" s="6" t="str">
        <f t="shared" si="69"/>
        <v>KSK 243-03</v>
      </c>
      <c r="F141" s="26">
        <v>0.47</v>
      </c>
      <c r="G141" s="31">
        <v>93.93</v>
      </c>
      <c r="H141" s="31">
        <v>6.07</v>
      </c>
      <c r="I141" s="31"/>
      <c r="J141" s="31"/>
      <c r="K141" s="31"/>
      <c r="L141" s="31"/>
      <c r="P141" s="32">
        <f t="shared" si="70"/>
        <v>100</v>
      </c>
      <c r="Q141" s="36">
        <f t="shared" si="71"/>
        <v>-7.1054273576010019E-15</v>
      </c>
      <c r="R141" s="36">
        <f t="shared" si="72"/>
        <v>-7.1054273576010019E-15</v>
      </c>
      <c r="S141" s="36">
        <f t="shared" si="73"/>
        <v>93.93</v>
      </c>
      <c r="T141" s="14">
        <f t="shared" si="74"/>
        <v>44.147100000000002</v>
      </c>
      <c r="U141" s="14">
        <f t="shared" si="75"/>
        <v>6.07</v>
      </c>
      <c r="V141" s="14">
        <f t="shared" si="76"/>
        <v>2.8529</v>
      </c>
      <c r="W141" s="14">
        <f t="shared" si="77"/>
        <v>-7.1054273576010019E-15</v>
      </c>
      <c r="X141" s="14">
        <f t="shared" si="78"/>
        <v>-3.3395508580724707E-15</v>
      </c>
      <c r="Z141" t="s">
        <v>650</v>
      </c>
      <c r="AA141" s="10">
        <v>4</v>
      </c>
      <c r="AB141" s="36">
        <v>91.937241882743521</v>
      </c>
      <c r="AC141" s="14">
        <v>7.9097627071187864</v>
      </c>
      <c r="AD141" s="14">
        <v>0.1529954101376981</v>
      </c>
    </row>
    <row r="142" spans="1:30" ht="16" x14ac:dyDescent="0.2">
      <c r="B142" s="10">
        <v>4</v>
      </c>
      <c r="C142" s="3" t="s">
        <v>1</v>
      </c>
      <c r="D142" s="25" t="s">
        <v>15</v>
      </c>
      <c r="E142" s="6" t="str">
        <f t="shared" si="69"/>
        <v>KSK 243-04</v>
      </c>
      <c r="F142" s="26">
        <v>0.66</v>
      </c>
      <c r="G142" s="31">
        <v>96.19</v>
      </c>
      <c r="H142" s="31">
        <v>3.81</v>
      </c>
      <c r="I142" s="31"/>
      <c r="J142" s="31"/>
      <c r="K142" s="31"/>
      <c r="L142" s="31"/>
      <c r="P142" s="32">
        <f t="shared" si="70"/>
        <v>100</v>
      </c>
      <c r="Q142" s="36">
        <f t="shared" si="71"/>
        <v>2.2204460492503131E-15</v>
      </c>
      <c r="R142" s="36">
        <f t="shared" si="72"/>
        <v>0</v>
      </c>
      <c r="S142" s="36">
        <f t="shared" si="73"/>
        <v>96.19</v>
      </c>
      <c r="T142" s="14">
        <f t="shared" si="74"/>
        <v>63.485399999999998</v>
      </c>
      <c r="U142" s="14">
        <f t="shared" si="75"/>
        <v>3.81</v>
      </c>
      <c r="V142" s="14">
        <f t="shared" si="76"/>
        <v>2.5146000000000002</v>
      </c>
      <c r="W142" s="14">
        <f t="shared" si="77"/>
        <v>0</v>
      </c>
      <c r="X142" s="14">
        <f t="shared" si="78"/>
        <v>0</v>
      </c>
      <c r="Z142" t="s">
        <v>651</v>
      </c>
      <c r="AA142" s="10">
        <v>4</v>
      </c>
      <c r="AB142" s="36">
        <v>86.193966422350428</v>
      </c>
      <c r="AC142" s="14">
        <v>13.36906416550841</v>
      </c>
      <c r="AD142" s="14">
        <v>0.43696941214116719</v>
      </c>
    </row>
    <row r="143" spans="1:30" ht="16" x14ac:dyDescent="0.2">
      <c r="B143" s="10">
        <v>4</v>
      </c>
      <c r="C143" s="3" t="s">
        <v>1</v>
      </c>
      <c r="D143" s="25" t="s">
        <v>16</v>
      </c>
      <c r="E143" s="6" t="str">
        <f t="shared" si="69"/>
        <v>KSK 279-02</v>
      </c>
      <c r="F143" s="26">
        <v>0.85</v>
      </c>
      <c r="G143" s="31">
        <v>91.83</v>
      </c>
      <c r="H143" s="31">
        <v>7.14</v>
      </c>
      <c r="I143" s="31"/>
      <c r="J143" s="31"/>
      <c r="K143" s="31">
        <v>0.24399999999999999</v>
      </c>
      <c r="L143" s="31">
        <v>0.78500000000000003</v>
      </c>
      <c r="P143" s="32">
        <f t="shared" si="70"/>
        <v>99.998999999999995</v>
      </c>
      <c r="Q143" s="36">
        <f t="shared" si="71"/>
        <v>0.24399999999999722</v>
      </c>
      <c r="R143" s="36">
        <f t="shared" si="72"/>
        <v>1.0289999999999973</v>
      </c>
      <c r="S143" s="36">
        <f t="shared" si="73"/>
        <v>91.83091830918309</v>
      </c>
      <c r="T143" s="14">
        <f t="shared" si="74"/>
        <v>78.056280562805625</v>
      </c>
      <c r="U143" s="14">
        <f t="shared" si="75"/>
        <v>7.1400714007140067</v>
      </c>
      <c r="V143" s="14">
        <f t="shared" si="76"/>
        <v>6.0690606906069053</v>
      </c>
      <c r="W143" s="14">
        <f t="shared" si="77"/>
        <v>1.0290102901028984</v>
      </c>
      <c r="X143" s="14">
        <f t="shared" si="78"/>
        <v>0.87465874658746356</v>
      </c>
      <c r="Z143" t="s">
        <v>652</v>
      </c>
      <c r="AA143" s="10">
        <v>4</v>
      </c>
      <c r="AB143" s="36">
        <v>87.680876808768076</v>
      </c>
      <c r="AC143" s="14">
        <v>10.270102701027009</v>
      </c>
      <c r="AD143" s="14">
        <v>2.0490204902049047</v>
      </c>
    </row>
    <row r="144" spans="1:30" ht="16" x14ac:dyDescent="0.2">
      <c r="B144" s="10">
        <v>4</v>
      </c>
      <c r="C144" s="3" t="s">
        <v>1</v>
      </c>
      <c r="D144" s="25" t="s">
        <v>25</v>
      </c>
      <c r="E144" s="6" t="str">
        <f t="shared" si="69"/>
        <v>KSK 349-01</v>
      </c>
      <c r="F144" s="26">
        <v>0.77</v>
      </c>
      <c r="G144" s="31">
        <v>93.83</v>
      </c>
      <c r="H144" s="31">
        <v>5.27</v>
      </c>
      <c r="I144" s="31"/>
      <c r="J144" s="31"/>
      <c r="K144" s="31">
        <v>0.49</v>
      </c>
      <c r="L144" s="31">
        <v>0.41099999999999998</v>
      </c>
      <c r="P144" s="32">
        <f t="shared" si="70"/>
        <v>100.00099999999999</v>
      </c>
      <c r="Q144" s="36">
        <f t="shared" si="71"/>
        <v>0.48999999999999272</v>
      </c>
      <c r="R144" s="36">
        <f t="shared" si="72"/>
        <v>0.9009999999999927</v>
      </c>
      <c r="S144" s="36">
        <f t="shared" si="73"/>
        <v>93.829061709382913</v>
      </c>
      <c r="T144" s="14">
        <f t="shared" si="74"/>
        <v>72.248377516224849</v>
      </c>
      <c r="U144" s="14">
        <f t="shared" si="75"/>
        <v>5.2699473005269946</v>
      </c>
      <c r="V144" s="14">
        <f t="shared" si="76"/>
        <v>4.0578594214057855</v>
      </c>
      <c r="W144" s="14">
        <f t="shared" si="77"/>
        <v>0.90099099009009176</v>
      </c>
      <c r="X144" s="14">
        <f t="shared" si="78"/>
        <v>0.69376306236937069</v>
      </c>
      <c r="Z144" t="s">
        <v>653</v>
      </c>
      <c r="AA144" s="10">
        <v>4</v>
      </c>
      <c r="AB144" s="36">
        <v>86.421728434568692</v>
      </c>
      <c r="AC144" s="14">
        <v>11.010220204404089</v>
      </c>
      <c r="AD144" s="14">
        <v>2.5680513610272238</v>
      </c>
    </row>
    <row r="145" spans="2:30" ht="16" x14ac:dyDescent="0.2">
      <c r="B145" s="10">
        <v>4</v>
      </c>
      <c r="C145" s="3" t="s">
        <v>1</v>
      </c>
      <c r="D145" s="25" t="s">
        <v>26</v>
      </c>
      <c r="E145" s="6" t="str">
        <f t="shared" si="69"/>
        <v>KSK 349-02</v>
      </c>
      <c r="F145" s="26">
        <v>0.12</v>
      </c>
      <c r="G145" s="31">
        <v>90.44</v>
      </c>
      <c r="H145" s="31">
        <v>7.28</v>
      </c>
      <c r="I145" s="31"/>
      <c r="J145" s="31"/>
      <c r="K145" s="31">
        <v>0.43</v>
      </c>
      <c r="L145" s="31">
        <v>1.84</v>
      </c>
      <c r="P145" s="32">
        <f t="shared" si="70"/>
        <v>99.990000000000009</v>
      </c>
      <c r="Q145" s="36">
        <f t="shared" si="71"/>
        <v>0.43000000000001104</v>
      </c>
      <c r="R145" s="36">
        <f t="shared" si="72"/>
        <v>2.2700000000000111</v>
      </c>
      <c r="S145" s="36">
        <f t="shared" si="73"/>
        <v>90.449044904490435</v>
      </c>
      <c r="T145" s="14">
        <f t="shared" si="74"/>
        <v>10.853885388538853</v>
      </c>
      <c r="U145" s="14">
        <f t="shared" si="75"/>
        <v>7.2807280728072801</v>
      </c>
      <c r="V145" s="14">
        <f t="shared" si="76"/>
        <v>0.87368736873687358</v>
      </c>
      <c r="W145" s="14">
        <f t="shared" si="77"/>
        <v>2.2702270227022812</v>
      </c>
      <c r="X145" s="14">
        <f t="shared" si="78"/>
        <v>0.27242724272427371</v>
      </c>
      <c r="Z145" t="s">
        <v>654</v>
      </c>
      <c r="AA145" s="10">
        <v>4</v>
      </c>
      <c r="AB145" s="36">
        <v>62.778744425111498</v>
      </c>
      <c r="AC145" s="14">
        <v>19.329613407731845</v>
      </c>
      <c r="AD145" s="14">
        <v>17.891642167156654</v>
      </c>
    </row>
    <row r="146" spans="2:30" ht="16" x14ac:dyDescent="0.2">
      <c r="B146" s="10">
        <v>4</v>
      </c>
      <c r="C146" s="3" t="s">
        <v>1</v>
      </c>
      <c r="D146" s="25" t="s">
        <v>27</v>
      </c>
      <c r="E146" s="6" t="str">
        <f t="shared" si="69"/>
        <v>KSK 349-03</v>
      </c>
      <c r="F146" s="26">
        <v>0.5</v>
      </c>
      <c r="G146" s="34">
        <v>89.61</v>
      </c>
      <c r="H146" s="34">
        <v>7.38</v>
      </c>
      <c r="I146" s="34"/>
      <c r="J146" s="34"/>
      <c r="K146" s="34">
        <v>0.27400000000000002</v>
      </c>
      <c r="L146" s="34">
        <v>2.73</v>
      </c>
      <c r="P146" s="32">
        <f t="shared" si="70"/>
        <v>99.994</v>
      </c>
      <c r="Q146" s="36">
        <f t="shared" si="71"/>
        <v>0.27400000000000047</v>
      </c>
      <c r="R146" s="36">
        <f t="shared" si="72"/>
        <v>3.0040000000000004</v>
      </c>
      <c r="S146" s="36">
        <f t="shared" si="73"/>
        <v>89.615376922615354</v>
      </c>
      <c r="T146" s="14">
        <f t="shared" si="74"/>
        <v>44.807688461307677</v>
      </c>
      <c r="U146" s="14">
        <f t="shared" si="75"/>
        <v>7.3804428265695945</v>
      </c>
      <c r="V146" s="14">
        <f t="shared" si="76"/>
        <v>3.6902214132847972</v>
      </c>
      <c r="W146" s="14">
        <f t="shared" si="77"/>
        <v>3.0041802508150495</v>
      </c>
      <c r="X146" s="14">
        <f t="shared" si="78"/>
        <v>1.5020901254075247</v>
      </c>
      <c r="Z146" t="s">
        <v>655</v>
      </c>
      <c r="AA146" s="10">
        <v>4</v>
      </c>
      <c r="AB146" s="36">
        <v>71.045026848120642</v>
      </c>
      <c r="AC146" s="14">
        <v>24.088313818032738</v>
      </c>
      <c r="AD146" s="14">
        <v>4.8666593338466253</v>
      </c>
    </row>
    <row r="147" spans="2:30" ht="16" x14ac:dyDescent="0.2">
      <c r="B147" s="10">
        <v>4</v>
      </c>
      <c r="C147" s="3" t="s">
        <v>1</v>
      </c>
      <c r="D147" s="25" t="s">
        <v>17</v>
      </c>
      <c r="E147" s="6" t="str">
        <f t="shared" si="69"/>
        <v>KSK 358-02</v>
      </c>
      <c r="F147" s="26">
        <v>0.45</v>
      </c>
      <c r="G147" s="31">
        <v>88.95</v>
      </c>
      <c r="H147" s="31">
        <v>9.2799999999999994</v>
      </c>
      <c r="I147" s="31"/>
      <c r="J147" s="31"/>
      <c r="K147" s="31">
        <v>0.20200000000000001</v>
      </c>
      <c r="L147" s="31">
        <v>1.5720000000000001</v>
      </c>
      <c r="P147" s="32">
        <f t="shared" si="70"/>
        <v>100.004</v>
      </c>
      <c r="Q147" s="36">
        <f t="shared" si="71"/>
        <v>0.20200000000000262</v>
      </c>
      <c r="R147" s="36">
        <f t="shared" si="72"/>
        <v>1.7740000000000027</v>
      </c>
      <c r="S147" s="36">
        <f t="shared" si="73"/>
        <v>88.946442142314311</v>
      </c>
      <c r="T147" s="14">
        <f t="shared" si="74"/>
        <v>40.025898964041438</v>
      </c>
      <c r="U147" s="14">
        <f t="shared" si="75"/>
        <v>9.2796288148474044</v>
      </c>
      <c r="V147" s="14">
        <f t="shared" si="76"/>
        <v>4.1758329666813321</v>
      </c>
      <c r="W147" s="14">
        <f t="shared" si="77"/>
        <v>1.773929042838289</v>
      </c>
      <c r="X147" s="14">
        <f t="shared" si="78"/>
        <v>0.79826806927723004</v>
      </c>
      <c r="Z147" t="s">
        <v>656</v>
      </c>
      <c r="AA147" s="10">
        <v>4</v>
      </c>
      <c r="AB147" s="36">
        <v>83.518329633407333</v>
      </c>
      <c r="AC147" s="14">
        <v>16.219675606487872</v>
      </c>
      <c r="AD147" s="14">
        <v>0.26199476010479839</v>
      </c>
    </row>
    <row r="148" spans="2:30" ht="16" x14ac:dyDescent="0.2">
      <c r="B148" s="10">
        <v>4</v>
      </c>
      <c r="C148" s="3" t="s">
        <v>1</v>
      </c>
      <c r="D148" s="25" t="s">
        <v>28</v>
      </c>
      <c r="E148" s="6" t="str">
        <f t="shared" si="69"/>
        <v>KSK 366-01</v>
      </c>
      <c r="F148" s="26">
        <v>0.39</v>
      </c>
      <c r="G148" s="31">
        <v>91.94</v>
      </c>
      <c r="H148" s="31">
        <v>7.91</v>
      </c>
      <c r="I148" s="31"/>
      <c r="J148" s="31"/>
      <c r="K148" s="31">
        <v>0.153</v>
      </c>
      <c r="L148" s="31"/>
      <c r="P148" s="32">
        <f t="shared" si="70"/>
        <v>100.003</v>
      </c>
      <c r="Q148" s="36">
        <f t="shared" si="71"/>
        <v>0.15300000000000225</v>
      </c>
      <c r="R148" s="36">
        <f t="shared" si="72"/>
        <v>0.15300000000000225</v>
      </c>
      <c r="S148" s="36">
        <f t="shared" si="73"/>
        <v>91.937241882743521</v>
      </c>
      <c r="T148" s="14">
        <f t="shared" si="74"/>
        <v>35.855524334269973</v>
      </c>
      <c r="U148" s="14">
        <f t="shared" si="75"/>
        <v>7.9097627071187864</v>
      </c>
      <c r="V148" s="14">
        <f t="shared" si="76"/>
        <v>3.084807455776327</v>
      </c>
      <c r="W148" s="14">
        <f t="shared" si="77"/>
        <v>0.1529954101376981</v>
      </c>
      <c r="X148" s="14">
        <f t="shared" si="78"/>
        <v>5.9668209953702263E-2</v>
      </c>
      <c r="Z148" t="s">
        <v>628</v>
      </c>
      <c r="AA148" s="40">
        <v>4</v>
      </c>
      <c r="AB148" s="36">
        <v>89.052671580147404</v>
      </c>
      <c r="AC148" s="14">
        <v>10.490314709441284</v>
      </c>
      <c r="AD148" s="14">
        <v>0.45701371041131489</v>
      </c>
    </row>
    <row r="149" spans="2:30" ht="16" x14ac:dyDescent="0.2">
      <c r="B149" s="10">
        <v>4</v>
      </c>
      <c r="C149" s="3" t="s">
        <v>1</v>
      </c>
      <c r="D149" s="25" t="s">
        <v>29</v>
      </c>
      <c r="E149" s="6" t="str">
        <f t="shared" si="69"/>
        <v>KSK 366-02</v>
      </c>
      <c r="F149" s="26">
        <v>3.28</v>
      </c>
      <c r="G149" s="31">
        <v>86.2</v>
      </c>
      <c r="H149" s="31">
        <v>13.37</v>
      </c>
      <c r="I149" s="31"/>
      <c r="J149" s="31"/>
      <c r="K149" s="31">
        <v>0.14699999999999999</v>
      </c>
      <c r="L149" s="31">
        <v>0.28999999999999998</v>
      </c>
      <c r="P149" s="32">
        <f t="shared" si="70"/>
        <v>100.00700000000002</v>
      </c>
      <c r="Q149" s="36">
        <f t="shared" si="71"/>
        <v>0.14700000000001717</v>
      </c>
      <c r="R149" s="36">
        <f t="shared" si="72"/>
        <v>0.43700000000001715</v>
      </c>
      <c r="S149" s="36">
        <f t="shared" si="73"/>
        <v>86.193966422350428</v>
      </c>
      <c r="T149" s="14">
        <f t="shared" si="74"/>
        <v>282.71620986530939</v>
      </c>
      <c r="U149" s="14">
        <f t="shared" si="75"/>
        <v>13.36906416550841</v>
      </c>
      <c r="V149" s="14">
        <f t="shared" si="76"/>
        <v>43.850530462867582</v>
      </c>
      <c r="W149" s="14">
        <f t="shared" si="77"/>
        <v>0.43696941214116719</v>
      </c>
      <c r="X149" s="14">
        <f t="shared" si="78"/>
        <v>1.4332596718230284</v>
      </c>
      <c r="Z149" t="s">
        <v>657</v>
      </c>
      <c r="AA149" s="10">
        <v>4</v>
      </c>
      <c r="AB149" s="36">
        <v>91.606335746570139</v>
      </c>
      <c r="AC149" s="14">
        <v>7.4097036118555257</v>
      </c>
      <c r="AD149" s="14">
        <v>0.98396064157434227</v>
      </c>
    </row>
    <row r="150" spans="2:30" ht="16" x14ac:dyDescent="0.2">
      <c r="B150" s="10">
        <v>4</v>
      </c>
      <c r="C150" s="3" t="s">
        <v>1</v>
      </c>
      <c r="D150" s="25" t="s">
        <v>464</v>
      </c>
      <c r="E150" s="6" t="str">
        <f t="shared" si="69"/>
        <v>KSK 381-02-P1</v>
      </c>
      <c r="F150" s="26">
        <v>9.11</v>
      </c>
      <c r="G150" s="31">
        <v>87.68</v>
      </c>
      <c r="H150" s="31">
        <v>10.27</v>
      </c>
      <c r="I150" s="31"/>
      <c r="J150" s="31"/>
      <c r="K150" s="31">
        <v>0.23899999999999999</v>
      </c>
      <c r="L150" s="31"/>
      <c r="N150" s="31">
        <v>1.81</v>
      </c>
      <c r="O150" s="31"/>
      <c r="P150" s="32">
        <f t="shared" si="70"/>
        <v>99.999000000000009</v>
      </c>
      <c r="Q150" s="36">
        <f t="shared" si="71"/>
        <v>2.049000000000003</v>
      </c>
      <c r="R150" s="36">
        <f t="shared" si="72"/>
        <v>2.049000000000003</v>
      </c>
      <c r="S150" s="36">
        <f t="shared" si="73"/>
        <v>87.680876808768076</v>
      </c>
      <c r="T150" s="14">
        <f t="shared" si="74"/>
        <v>798.77278772787713</v>
      </c>
      <c r="U150" s="14">
        <f t="shared" si="75"/>
        <v>10.270102701027009</v>
      </c>
      <c r="V150" s="14">
        <f t="shared" si="76"/>
        <v>93.560635606356044</v>
      </c>
      <c r="W150" s="14">
        <f t="shared" si="77"/>
        <v>2.0490204902049047</v>
      </c>
      <c r="X150" s="14">
        <f t="shared" si="78"/>
        <v>18.66657666576668</v>
      </c>
      <c r="Z150" t="s">
        <v>609</v>
      </c>
      <c r="AA150" s="10">
        <v>2</v>
      </c>
      <c r="AB150" s="36">
        <v>83.355832208389586</v>
      </c>
      <c r="AC150" s="14">
        <v>13.079346032698366</v>
      </c>
      <c r="AD150" s="14">
        <v>3.5648217589120503</v>
      </c>
    </row>
    <row r="151" spans="2:30" ht="16" x14ac:dyDescent="0.2">
      <c r="B151" s="10">
        <v>4</v>
      </c>
      <c r="C151" s="3" t="s">
        <v>1</v>
      </c>
      <c r="D151" s="25" t="s">
        <v>465</v>
      </c>
      <c r="E151" s="6" t="str">
        <f t="shared" si="69"/>
        <v>KSK 381-02-P2</v>
      </c>
      <c r="F151" s="26">
        <v>9.11</v>
      </c>
      <c r="G151" s="31">
        <v>86.42</v>
      </c>
      <c r="H151" s="31">
        <v>11.01</v>
      </c>
      <c r="I151" s="31"/>
      <c r="J151" s="34"/>
      <c r="K151" s="31">
        <v>0.441</v>
      </c>
      <c r="L151" s="31">
        <v>0.247</v>
      </c>
      <c r="N151" s="31">
        <v>1.88</v>
      </c>
      <c r="O151" s="31"/>
      <c r="P151" s="32">
        <f t="shared" si="70"/>
        <v>99.998000000000005</v>
      </c>
      <c r="Q151" s="36">
        <f t="shared" si="71"/>
        <v>2.3210000000000033</v>
      </c>
      <c r="R151" s="36">
        <f t="shared" si="72"/>
        <v>2.5680000000000032</v>
      </c>
      <c r="S151" s="36">
        <f t="shared" si="73"/>
        <v>86.421728434568692</v>
      </c>
      <c r="T151" s="14">
        <f t="shared" si="74"/>
        <v>787.30194603892073</v>
      </c>
      <c r="U151" s="14">
        <f t="shared" si="75"/>
        <v>11.010220204404089</v>
      </c>
      <c r="V151" s="14">
        <f t="shared" si="76"/>
        <v>100.30310606212124</v>
      </c>
      <c r="W151" s="14">
        <f t="shared" si="77"/>
        <v>2.5680513610272238</v>
      </c>
      <c r="X151" s="14">
        <f t="shared" si="78"/>
        <v>23.394947898958009</v>
      </c>
      <c r="Z151" t="s">
        <v>610</v>
      </c>
      <c r="AA151" s="10">
        <v>2</v>
      </c>
      <c r="AB151" s="36">
        <v>90.483666143369973</v>
      </c>
      <c r="AC151" s="14">
        <v>8.9593728439009279</v>
      </c>
      <c r="AD151" s="14">
        <v>0.55696101272910403</v>
      </c>
    </row>
    <row r="152" spans="2:30" ht="16" x14ac:dyDescent="0.2">
      <c r="B152" s="10">
        <v>4</v>
      </c>
      <c r="C152" s="3" t="s">
        <v>1</v>
      </c>
      <c r="D152" s="25" t="s">
        <v>466</v>
      </c>
      <c r="E152" s="6" t="str">
        <f t="shared" si="69"/>
        <v>KSK 381-03-P1</v>
      </c>
      <c r="F152" s="26">
        <v>3.56</v>
      </c>
      <c r="G152" s="31">
        <v>62.78</v>
      </c>
      <c r="H152" s="31">
        <v>19.329999999999998</v>
      </c>
      <c r="I152" s="31"/>
      <c r="J152" s="31">
        <v>5.59</v>
      </c>
      <c r="K152" s="31">
        <v>11.77</v>
      </c>
      <c r="L152" s="34">
        <v>0.53200000000000003</v>
      </c>
      <c r="P152" s="32">
        <f t="shared" si="70"/>
        <v>100.002</v>
      </c>
      <c r="Q152" s="36">
        <f t="shared" si="71"/>
        <v>17.359999999999996</v>
      </c>
      <c r="R152" s="36">
        <f t="shared" si="72"/>
        <v>17.891999999999996</v>
      </c>
      <c r="S152" s="36">
        <f t="shared" si="73"/>
        <v>62.778744425111498</v>
      </c>
      <c r="T152" s="14">
        <f t="shared" si="74"/>
        <v>223.49233015339692</v>
      </c>
      <c r="U152" s="14">
        <f t="shared" si="75"/>
        <v>19.329613407731845</v>
      </c>
      <c r="V152" s="14">
        <f t="shared" si="76"/>
        <v>68.813423731525376</v>
      </c>
      <c r="W152" s="14">
        <f t="shared" si="77"/>
        <v>17.891642167156654</v>
      </c>
      <c r="X152" s="14">
        <f t="shared" si="78"/>
        <v>63.694246115077689</v>
      </c>
      <c r="Z152" t="s">
        <v>617</v>
      </c>
      <c r="AA152" s="10">
        <v>3</v>
      </c>
      <c r="AB152" s="36">
        <v>80.167594972150823</v>
      </c>
      <c r="AC152" s="14">
        <v>18.729438116856493</v>
      </c>
      <c r="AD152" s="14">
        <v>1.1029669109926821</v>
      </c>
    </row>
    <row r="153" spans="2:30" ht="16" x14ac:dyDescent="0.2">
      <c r="B153" s="10">
        <v>4</v>
      </c>
      <c r="C153" s="3" t="s">
        <v>1</v>
      </c>
      <c r="D153" s="25" t="s">
        <v>467</v>
      </c>
      <c r="E153" s="6" t="str">
        <f t="shared" si="69"/>
        <v>KSK 381-03-P2</v>
      </c>
      <c r="F153" s="26">
        <v>3.56</v>
      </c>
      <c r="G153" s="31">
        <v>71.05</v>
      </c>
      <c r="H153" s="31">
        <v>24.09</v>
      </c>
      <c r="I153" s="31"/>
      <c r="J153" s="31">
        <v>1.32</v>
      </c>
      <c r="K153" s="31">
        <v>3.02</v>
      </c>
      <c r="L153" s="31">
        <v>0.52700000000000002</v>
      </c>
      <c r="P153" s="32">
        <f t="shared" si="70"/>
        <v>100.00699999999999</v>
      </c>
      <c r="Q153" s="36">
        <f t="shared" si="71"/>
        <v>4.3399999999999936</v>
      </c>
      <c r="R153" s="36">
        <f t="shared" si="72"/>
        <v>4.8669999999999938</v>
      </c>
      <c r="S153" s="36">
        <f t="shared" si="73"/>
        <v>71.045026848120642</v>
      </c>
      <c r="T153" s="14">
        <f t="shared" si="74"/>
        <v>252.92029557930948</v>
      </c>
      <c r="U153" s="14">
        <f t="shared" si="75"/>
        <v>24.088313818032738</v>
      </c>
      <c r="V153" s="14">
        <f t="shared" si="76"/>
        <v>85.754397192196549</v>
      </c>
      <c r="W153" s="14">
        <f t="shared" si="77"/>
        <v>4.8666593338466253</v>
      </c>
      <c r="X153" s="14">
        <f t="shared" si="78"/>
        <v>17.325307228493987</v>
      </c>
      <c r="Z153" t="s">
        <v>618</v>
      </c>
      <c r="AA153" s="10">
        <v>3</v>
      </c>
      <c r="AB153" s="36">
        <v>91.86999999999999</v>
      </c>
      <c r="AC153" s="14">
        <v>7.2899999999999991</v>
      </c>
      <c r="AD153" s="14">
        <v>0.84000000000000952</v>
      </c>
    </row>
    <row r="154" spans="2:30" ht="16" x14ac:dyDescent="0.2">
      <c r="B154" s="10">
        <v>4</v>
      </c>
      <c r="C154" s="3" t="s">
        <v>1</v>
      </c>
      <c r="D154" s="25" t="s">
        <v>18</v>
      </c>
      <c r="E154" s="6" t="str">
        <f t="shared" si="69"/>
        <v>KSK 417NY-01</v>
      </c>
      <c r="F154" s="26">
        <v>0.63</v>
      </c>
      <c r="G154" s="31">
        <v>83.52</v>
      </c>
      <c r="H154" s="31">
        <v>16.22</v>
      </c>
      <c r="I154" s="31"/>
      <c r="J154" s="31"/>
      <c r="K154" s="31"/>
      <c r="L154" s="31">
        <v>0.26200000000000001</v>
      </c>
      <c r="P154" s="32">
        <f t="shared" si="70"/>
        <v>100.002</v>
      </c>
      <c r="Q154" s="36">
        <f t="shared" si="71"/>
        <v>4.4408920985006262E-16</v>
      </c>
      <c r="R154" s="36">
        <f t="shared" si="72"/>
        <v>0.26200000000000045</v>
      </c>
      <c r="S154" s="36">
        <f t="shared" si="73"/>
        <v>83.518329633407333</v>
      </c>
      <c r="T154" s="14">
        <f t="shared" si="74"/>
        <v>52.616547669046618</v>
      </c>
      <c r="U154" s="14">
        <f t="shared" si="75"/>
        <v>16.219675606487872</v>
      </c>
      <c r="V154" s="14">
        <f t="shared" si="76"/>
        <v>10.218395632087359</v>
      </c>
      <c r="W154" s="14">
        <f t="shared" si="77"/>
        <v>0.26199476010479839</v>
      </c>
      <c r="X154" s="14">
        <f t="shared" si="78"/>
        <v>0.16505669886602298</v>
      </c>
      <c r="Z154" t="s">
        <v>611</v>
      </c>
      <c r="AA154" s="10">
        <v>2</v>
      </c>
      <c r="AB154" s="36">
        <v>88.351485693140106</v>
      </c>
      <c r="AC154" s="14">
        <v>10.571374278656224</v>
      </c>
      <c r="AD154" s="14">
        <v>1.0771400282036718</v>
      </c>
    </row>
    <row r="155" spans="2:30" ht="16" x14ac:dyDescent="0.2">
      <c r="B155" s="10">
        <v>4</v>
      </c>
      <c r="C155" s="3" t="s">
        <v>1</v>
      </c>
      <c r="D155" s="25" t="s">
        <v>19</v>
      </c>
      <c r="E155" s="6" t="str">
        <f t="shared" si="69"/>
        <v>KSK 466-01</v>
      </c>
      <c r="F155" s="26">
        <v>1.5</v>
      </c>
      <c r="G155" s="34">
        <v>91.61</v>
      </c>
      <c r="H155" s="34">
        <v>7.41</v>
      </c>
      <c r="I155" s="34"/>
      <c r="J155" s="34"/>
      <c r="K155" s="34">
        <v>0.55200000000000005</v>
      </c>
      <c r="L155" s="34">
        <v>0.432</v>
      </c>
      <c r="P155" s="32">
        <f t="shared" si="70"/>
        <v>100.004</v>
      </c>
      <c r="Q155" s="36">
        <f t="shared" si="71"/>
        <v>0.55200000000000538</v>
      </c>
      <c r="R155" s="36">
        <f t="shared" si="72"/>
        <v>0.98400000000000531</v>
      </c>
      <c r="S155" s="36">
        <f t="shared" si="73"/>
        <v>91.606335746570139</v>
      </c>
      <c r="T155" s="14">
        <f t="shared" si="74"/>
        <v>137.4095036198552</v>
      </c>
      <c r="U155" s="14">
        <f t="shared" si="75"/>
        <v>7.4097036118555257</v>
      </c>
      <c r="V155" s="14">
        <f t="shared" si="76"/>
        <v>11.114555417783288</v>
      </c>
      <c r="W155" s="14">
        <f t="shared" si="77"/>
        <v>0.98396064157434227</v>
      </c>
      <c r="X155" s="14">
        <f t="shared" si="78"/>
        <v>1.4759409623615134</v>
      </c>
      <c r="Z155" t="s">
        <v>612</v>
      </c>
      <c r="AA155" s="10">
        <v>2</v>
      </c>
      <c r="AB155" s="36">
        <v>92.107236782896521</v>
      </c>
      <c r="AC155" s="14">
        <v>7.1397858064258068</v>
      </c>
      <c r="AD155" s="14">
        <v>0.75297741067768065</v>
      </c>
    </row>
    <row r="156" spans="2:30" x14ac:dyDescent="0.2">
      <c r="F156" s="14">
        <f>SUM(F105:F155)</f>
        <v>79.205500000000001</v>
      </c>
      <c r="S156" s="124" t="s">
        <v>527</v>
      </c>
      <c r="T156" s="14" t="e">
        <f>SUM(T105:T155)</f>
        <v>#VALUE!</v>
      </c>
      <c r="U156" s="14"/>
      <c r="V156" s="14" t="e">
        <f>SUM(V105:V155)</f>
        <v>#VALUE!</v>
      </c>
      <c r="W156" s="14"/>
      <c r="X156" s="14" t="e">
        <f>SUM(X105:X155)</f>
        <v>#VALUE!</v>
      </c>
    </row>
    <row r="157" spans="2:30" x14ac:dyDescent="0.2">
      <c r="S157" s="124" t="s">
        <v>526</v>
      </c>
      <c r="T157" s="14" t="e">
        <f>T156/F156</f>
        <v>#VALUE!</v>
      </c>
      <c r="U157" s="14"/>
      <c r="V157" s="14" t="e">
        <f>V156/F156</f>
        <v>#VALUE!</v>
      </c>
      <c r="W157" s="14"/>
      <c r="X157" s="14" t="e">
        <f>X156/F156</f>
        <v>#VALUE!</v>
      </c>
    </row>
    <row r="158" spans="2:30" x14ac:dyDescent="0.2">
      <c r="S158" s="124" t="s">
        <v>497</v>
      </c>
      <c r="T158" s="14">
        <f>_xlfn.STDEV.S(S105:S155)</f>
        <v>5.9713809916768037</v>
      </c>
      <c r="U158" s="14"/>
      <c r="V158" s="14">
        <f>_xlfn.STDEV.S(U105:U155)</f>
        <v>4.5939843752134886</v>
      </c>
      <c r="W158" s="14"/>
      <c r="X158" s="14">
        <f>_xlfn.STDEV.S(W105:W155)</f>
        <v>2.6709456114541528</v>
      </c>
    </row>
  </sheetData>
  <autoFilter ref="AG2:AK2" xr:uid="{00000000-0009-0000-0000-000008000000}">
    <sortState xmlns:xlrd2="http://schemas.microsoft.com/office/spreadsheetml/2017/richdata2" ref="AG3:AK24">
      <sortCondition ref="AG2"/>
    </sortState>
  </autoFilter>
  <mergeCells count="7">
    <mergeCell ref="S1:T1"/>
    <mergeCell ref="U1:V1"/>
    <mergeCell ref="G1:P1"/>
    <mergeCell ref="B1:B2"/>
    <mergeCell ref="C1:C2"/>
    <mergeCell ref="D1:D2"/>
    <mergeCell ref="F1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Sum_Vanta</vt:lpstr>
      <vt:lpstr>Set 1</vt:lpstr>
      <vt:lpstr>Set 2</vt:lpstr>
      <vt:lpstr>Set 3</vt:lpstr>
      <vt:lpstr>Set 4</vt:lpstr>
      <vt:lpstr>Set 5</vt:lpstr>
      <vt:lpstr>Set 6</vt:lpstr>
      <vt:lpstr>XRF_BL1.1W</vt:lpstr>
      <vt:lpstr>Weight gold</vt:lpstr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Krongthong Kamonsuangkasem</dc:creator>
  <cp:lastModifiedBy>Pairot Singbun</cp:lastModifiedBy>
  <cp:lastPrinted>2022-02-14T10:58:07Z</cp:lastPrinted>
  <dcterms:created xsi:type="dcterms:W3CDTF">2022-01-20T06:22:31Z</dcterms:created>
  <dcterms:modified xsi:type="dcterms:W3CDTF">2025-06-03T03:57:22Z</dcterms:modified>
</cp:coreProperties>
</file>